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pholding-my.sharepoint.com/personal/m_giorgadze_ipsp_ge/Documents/Desktop/"/>
    </mc:Choice>
  </mc:AlternateContent>
  <xr:revisionPtr revIDLastSave="1" documentId="13_ncr:1_{2F4273C2-6509-4615-894A-9344F04A8215}" xr6:coauthVersionLast="47" xr6:coauthVersionMax="47" xr10:uidLastSave="{33123CED-3A3C-4DDF-B210-56493F610805}"/>
  <bookViews>
    <workbookView xWindow="-108" yWindow="-108" windowWidth="23256" windowHeight="12576" tabRatio="894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91029"/>
</workbook>
</file>

<file path=xl/calcChain.xml><?xml version="1.0" encoding="utf-8"?>
<calcChain xmlns="http://schemas.openxmlformats.org/spreadsheetml/2006/main">
  <c r="E27" i="26" l="1"/>
  <c r="I21" i="21" l="1"/>
  <c r="J21" i="21"/>
  <c r="G21" i="21" l="1"/>
  <c r="Z11" i="21" l="1"/>
  <c r="F22" i="21" l="1"/>
  <c r="F26" i="21"/>
  <c r="F25" i="21"/>
  <c r="E49" i="26"/>
  <c r="Y16" i="21"/>
  <c r="Y15" i="21"/>
  <c r="E61" i="27"/>
  <c r="U26" i="21"/>
  <c r="U25" i="21"/>
  <c r="A3" i="21"/>
  <c r="C11" i="21"/>
  <c r="D11" i="21"/>
  <c r="E11" i="21"/>
  <c r="G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2" i="21"/>
  <c r="N12" i="21"/>
  <c r="U12" i="21"/>
  <c r="Y12" i="21"/>
  <c r="F13" i="21"/>
  <c r="N13" i="21"/>
  <c r="U13" i="21"/>
  <c r="Y13" i="21"/>
  <c r="F14" i="21"/>
  <c r="N14" i="21"/>
  <c r="U14" i="21"/>
  <c r="Y14" i="21"/>
  <c r="F15" i="21"/>
  <c r="N15" i="21"/>
  <c r="U15" i="21"/>
  <c r="F16" i="21"/>
  <c r="N16" i="21"/>
  <c r="U16" i="21"/>
  <c r="C17" i="21"/>
  <c r="D17" i="21"/>
  <c r="E17" i="21"/>
  <c r="G17" i="21"/>
  <c r="I17" i="21"/>
  <c r="J17" i="21"/>
  <c r="K17" i="21"/>
  <c r="L17" i="21"/>
  <c r="M17" i="21"/>
  <c r="O17" i="21"/>
  <c r="P17" i="21"/>
  <c r="Q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F18" i="21"/>
  <c r="N18" i="21"/>
  <c r="U18" i="21"/>
  <c r="Y18" i="21"/>
  <c r="F19" i="21"/>
  <c r="N19" i="21"/>
  <c r="U19" i="21"/>
  <c r="Y19" i="21"/>
  <c r="F20" i="21"/>
  <c r="N20" i="21"/>
  <c r="U20" i="21"/>
  <c r="Y20" i="21"/>
  <c r="C21" i="21"/>
  <c r="D21" i="21"/>
  <c r="E21" i="21"/>
  <c r="K21" i="21"/>
  <c r="L21" i="21"/>
  <c r="M21" i="21"/>
  <c r="O21" i="21"/>
  <c r="P21" i="21"/>
  <c r="Q21" i="21"/>
  <c r="R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N22" i="21"/>
  <c r="U22" i="21"/>
  <c r="Y22" i="21"/>
  <c r="Y21" i="21" s="1"/>
  <c r="F23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N25" i="21"/>
  <c r="Y25" i="21"/>
  <c r="N26" i="21"/>
  <c r="Y26" i="21"/>
  <c r="F27" i="21"/>
  <c r="N27" i="21"/>
  <c r="U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Y36" i="21"/>
  <c r="F37" i="21"/>
  <c r="N37" i="21"/>
  <c r="U37" i="21"/>
  <c r="Y37" i="21"/>
  <c r="F38" i="21"/>
  <c r="N38" i="21"/>
  <c r="U38" i="21"/>
  <c r="Y38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Y40" i="21" l="1"/>
  <c r="Y30" i="21"/>
  <c r="U34" i="21"/>
  <c r="F34" i="21"/>
  <c r="U30" i="21"/>
  <c r="N17" i="21"/>
  <c r="U40" i="2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<sst xmlns="http://schemas.openxmlformats.org/spreadsheetml/2006/main" count="328" uniqueCount="246">
  <si>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</si>
  <si>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</si>
  <si>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</si>
  <si>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</si>
  <si>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</si>
  <si>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</si>
  <si>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</si>
  <si>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</si>
  <si>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</si>
  <si>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</si>
  <si>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</si>
  <si>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</si>
  <si>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</si>
  <si>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</si>
  <si>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</si>
  <si>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</si>
  <si>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</si>
  <si>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</si>
  <si>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</si>
  <si>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</si>
  <si>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</si>
  <si>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</si>
  <si>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</si>
  <si>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</si>
  <si>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</si>
  <si>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</si>
  <si>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</si>
  <si>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</si>
  <si>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</si>
  <si>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</si>
  <si>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</si>
  <si>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</si>
  <si>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</si>
  <si>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</si>
  <si>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</si>
  <si>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</si>
  <si>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</si>
  <si>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</si>
  <si>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</si>
  <si>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</si>
  <si>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</si>
  <si>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</si>
  <si>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</si>
  <si>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</si>
  <si>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</si>
  <si>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</si>
  <si>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</si>
  <si>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</si>
  <si>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</si>
  <si>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</si>
  <si>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</si>
  <si>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</si>
  <si>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</si>
  <si>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</si>
  <si>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</si>
  <si>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</si>
  <si>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</si>
  <si>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</si>
  <si>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</si>
  <si>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</si>
  <si>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</si>
  <si>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</si>
  <si>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</si>
  <si>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</si>
  <si>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</si>
  <si>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</si>
  <si>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</si>
  <si>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</si>
  <si>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</si>
  <si>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</si>
  <si>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</si>
  <si>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</si>
  <si>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</si>
  <si>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</si>
  <si>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</si>
  <si>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</si>
  <si>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</si>
  <si>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</si>
  <si>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</si>
  <si>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</si>
  <si>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</si>
  <si>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</si>
  <si>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</si>
  <si>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</si>
  <si>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</si>
  <si>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</si>
  <si>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</si>
  <si>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</si>
  <si>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</si>
  <si>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</si>
  <si>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</si>
  <si>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</si>
  <si>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</si>
  <si>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</si>
  <si>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</si>
  <si>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</si>
  <si>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</si>
  <si>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</si>
  <si>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</si>
  <si>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</si>
  <si>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</si>
  <si>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</si>
  <si>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</si>
  <si>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</si>
  <si>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</si>
  <si>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</si>
  <si>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</si>
  <si>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</si>
  <si>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</si>
  <si>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</si>
  <si>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</si>
  <si>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</si>
  <si>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</si>
  <si>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</si>
  <si>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</si>
  <si>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</si>
  <si>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</si>
  <si>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</si>
  <si>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</si>
  <si>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</si>
  <si>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</si>
  <si>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</si>
  <si>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</si>
  <si>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</si>
  <si>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</si>
  <si>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</si>
  <si>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</si>
  <si>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</si>
  <si>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</si>
  <si>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</si>
  <si>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</si>
  <si>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</si>
  <si>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</si>
  <si>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</si>
  <si>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</si>
  <si>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</si>
  <si>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</si>
  <si>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</si>
  <si>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</si>
  <si>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</si>
  <si>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</si>
  <si>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</si>
  <si>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</si>
  <si>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</si>
  <si>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</si>
  <si>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</si>
  <si>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</si>
  <si>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</si>
  <si>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</si>
  <si>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</si>
  <si>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</si>
  <si>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</si>
  <si>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</si>
  <si>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</si>
  <si>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</si>
  <si>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</si>
  <si>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</si>
  <si>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</si>
  <si>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</si>
  <si>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</si>
  <si>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</si>
  <si>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</si>
  <si>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</si>
  <si>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</si>
  <si>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</si>
  <si>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</si>
  <si>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</si>
  <si>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</si>
  <si>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</si>
  <si>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</si>
  <si>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</si>
  <si>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</si>
  <si>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</si>
  <si>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</si>
  <si>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</si>
  <si>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</si>
  <si>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</si>
  <si>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</si>
  <si>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</si>
  <si>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</si>
  <si>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</si>
  <si>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</si>
  <si>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</si>
  <si>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</si>
  <si>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</si>
  <si>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</si>
  <si>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</si>
  <si>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</si>
  <si>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</si>
  <si>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</si>
  <si>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</si>
  <si>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</si>
  <si>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</si>
  <si>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</si>
  <si>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</si>
  <si>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</si>
  <si>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</si>
  <si>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</si>
  <si>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</si>
  <si>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</si>
  <si>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</si>
  <si>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</si>
  <si>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</si>
  <si>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</si>
  <si>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</si>
  <si>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</si>
  <si>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</si>
  <si>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</si>
  <si>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</si>
  <si>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</si>
  <si>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</si>
  <si>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</si>
  <si>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</si>
  <si>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</si>
  <si>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</si>
  <si>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</si>
  <si>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</si>
  <si>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</si>
  <si>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</si>
  <si>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</si>
  <si>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</si>
  <si>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</si>
  <si>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</si>
  <si>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</si>
  <si>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</si>
  <si>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</si>
  <si>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</si>
  <si>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</si>
  <si>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</si>
  <si>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</si>
  <si>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</si>
  <si>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</si>
  <si>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</si>
  <si>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</si>
  <si>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</si>
  <si>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</si>
  <si>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</si>
  <si>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</si>
  <si>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</si>
  <si>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</si>
  <si>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</si>
  <si>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</si>
  <si>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</si>
  <si>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ანგარიშგების თარიღი: 31.03.2024</t>
  </si>
  <si>
    <t>ანგარიშგების პერიოდი: 2024 წლის 3 თვე</t>
  </si>
  <si>
    <t>საანგარიშო პერიოდი: 2024 წლის 3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</si>
</sst>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0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/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13" xfId="236" applyNumberFormat="1" applyFont="1" applyBorder="1" applyAlignment="1" applyProtection="1">
      <alignment horizontal="center" vertical="center"/>
      <protection locked="0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165" fontId="3" fillId="0" borderId="0" xfId="331" applyNumberFormat="1" applyFont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71" xfId="0" applyFont="1" applyFill="1" applyBorder="1" applyAlignment="1">
      <alignment horizontal="center" vertical="center" wrapText="1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H60"/>
  <sheetViews>
    <sheetView showGridLines="0" tabSelected="1" zoomScale="90" zoomScaleNormal="90" workbookViewId="0">
      <pane ySplit="6" topLeftCell="A7" activePane="bottomLeft" state="frozen"/>
      <selection pane="bottomLeft" activeCell="D3" sqref="D3"/>
    </sheetView>
  </sheetViews>
  <sheetFormatPr defaultColWidth="9.109375" defaultRowHeight="13.8"/>
  <cols>
    <col min="1" max="1" width="2" style="116" customWidth="1"/>
    <col min="2" max="2" width="11" style="116" customWidth="1"/>
    <col min="3" max="3" width="5.109375" style="116" customWidth="1"/>
    <col min="4" max="4" width="73.6640625" style="116" customWidth="1"/>
    <col min="5" max="5" width="16.109375" style="116" customWidth="1"/>
    <col min="6" max="6" width="20.5546875" style="116" bestFit="1" customWidth="1"/>
    <col min="7" max="7" width="12.5546875" style="116" bestFit="1" customWidth="1"/>
    <col min="8" max="8" width="11.5546875" style="116" bestFit="1" customWidth="1"/>
    <col min="9" max="16384" width="9.109375" style="116"/>
  </cols>
  <sheetData>
    <row r="1" spans="2:8" s="196" customFormat="1">
      <c r="B1" s="196" t="s">
        <v>0</v>
      </c>
      <c r="D1" s="194"/>
      <c r="E1" s="197" t="s">
        <v>1</v>
      </c>
    </row>
    <row r="2" spans="2:8" s="196" customFormat="1">
      <c r="B2" s="213" t="s">
        <v>243</v>
      </c>
      <c r="C2" s="213"/>
      <c r="D2" s="213"/>
      <c r="E2" s="213"/>
    </row>
    <row r="3" spans="2:8">
      <c r="B3" s="117"/>
      <c r="C3" s="117"/>
    </row>
    <row r="4" spans="2:8" ht="18" customHeight="1">
      <c r="B4" s="118"/>
      <c r="C4" s="214" t="s">
        <v>2</v>
      </c>
      <c r="D4" s="215"/>
      <c r="E4" s="215"/>
    </row>
    <row r="5" spans="2:8" ht="14.4" thickBot="1">
      <c r="E5" s="156" t="s">
        <v>3</v>
      </c>
    </row>
    <row r="6" spans="2:8" s="123" customFormat="1" ht="28.2" thickBot="1">
      <c r="B6" s="119" t="s">
        <v>4</v>
      </c>
      <c r="C6" s="120" t="s">
        <v>5</v>
      </c>
      <c r="D6" s="121"/>
      <c r="E6" s="122" t="s">
        <v>6</v>
      </c>
    </row>
    <row r="7" spans="2:8" s="123" customFormat="1" ht="6" customHeight="1">
      <c r="C7" s="124"/>
      <c r="E7" s="125"/>
    </row>
    <row r="8" spans="2:8" s="126" customFormat="1" ht="14.4" thickBot="1">
      <c r="C8" s="216" t="s">
        <v>7</v>
      </c>
      <c r="D8" s="216"/>
      <c r="E8" s="216"/>
    </row>
    <row r="9" spans="2:8" s="131" customFormat="1" ht="15" customHeight="1">
      <c r="B9" s="127" t="s">
        <v>8</v>
      </c>
      <c r="C9" s="128">
        <v>1</v>
      </c>
      <c r="D9" s="129" t="s">
        <v>9</v>
      </c>
      <c r="E9" s="130">
        <v>9560204.7130612303</v>
      </c>
      <c r="F9" s="205"/>
      <c r="G9" s="205"/>
      <c r="H9" s="205"/>
    </row>
    <row r="10" spans="2:8" s="131" customFormat="1" ht="15" customHeight="1">
      <c r="B10" s="132" t="s">
        <v>10</v>
      </c>
      <c r="C10" s="133">
        <v>2</v>
      </c>
      <c r="D10" s="134" t="s">
        <v>11</v>
      </c>
      <c r="E10" s="135">
        <v>11679176.833816178</v>
      </c>
      <c r="F10" s="205"/>
      <c r="G10" s="205"/>
      <c r="H10" s="205"/>
    </row>
    <row r="11" spans="2:8" s="131" customFormat="1" ht="15" customHeight="1">
      <c r="B11" s="132" t="s">
        <v>12</v>
      </c>
      <c r="C11" s="133">
        <v>3</v>
      </c>
      <c r="D11" s="134" t="s">
        <v>13</v>
      </c>
      <c r="E11" s="135">
        <v>0</v>
      </c>
      <c r="F11" s="205"/>
      <c r="G11" s="205"/>
      <c r="H11" s="205"/>
    </row>
    <row r="12" spans="2:8" s="131" customFormat="1" ht="15" customHeight="1">
      <c r="B12" s="132" t="s">
        <v>14</v>
      </c>
      <c r="C12" s="133">
        <v>4</v>
      </c>
      <c r="D12" s="136" t="s">
        <v>15</v>
      </c>
      <c r="E12" s="135">
        <v>0</v>
      </c>
      <c r="F12" s="205"/>
      <c r="G12" s="205"/>
      <c r="H12" s="205"/>
    </row>
    <row r="13" spans="2:8" s="131" customFormat="1" ht="27.6">
      <c r="B13" s="132" t="s">
        <v>16</v>
      </c>
      <c r="C13" s="133">
        <v>5</v>
      </c>
      <c r="D13" s="137" t="s">
        <v>17</v>
      </c>
      <c r="E13" s="135">
        <v>0</v>
      </c>
      <c r="F13" s="205"/>
      <c r="G13" s="205"/>
      <c r="H13" s="205"/>
    </row>
    <row r="14" spans="2:8" s="131" customFormat="1" ht="15" customHeight="1">
      <c r="B14" s="132" t="s">
        <v>18</v>
      </c>
      <c r="C14" s="133">
        <v>6</v>
      </c>
      <c r="D14" s="136" t="s">
        <v>19</v>
      </c>
      <c r="E14" s="135">
        <v>27696795.835980337</v>
      </c>
      <c r="F14" s="205"/>
      <c r="G14" s="205"/>
      <c r="H14" s="205"/>
    </row>
    <row r="15" spans="2:8" s="131" customFormat="1" ht="15" customHeight="1">
      <c r="B15" s="132" t="s">
        <v>20</v>
      </c>
      <c r="C15" s="133">
        <v>7</v>
      </c>
      <c r="D15" s="134" t="s">
        <v>21</v>
      </c>
      <c r="E15" s="135">
        <v>10550906.427228311</v>
      </c>
      <c r="F15" s="205"/>
      <c r="G15" s="205"/>
      <c r="H15" s="205"/>
    </row>
    <row r="16" spans="2:8" s="131" customFormat="1" ht="15" customHeight="1">
      <c r="B16" s="132" t="s">
        <v>22</v>
      </c>
      <c r="C16" s="133">
        <v>8</v>
      </c>
      <c r="D16" s="136" t="s">
        <v>23</v>
      </c>
      <c r="E16" s="135">
        <v>700</v>
      </c>
      <c r="F16" s="205"/>
      <c r="G16" s="205"/>
      <c r="H16" s="205"/>
    </row>
    <row r="17" spans="2:8" s="131" customFormat="1" ht="15" customHeight="1">
      <c r="B17" s="132" t="s">
        <v>24</v>
      </c>
      <c r="C17" s="133">
        <v>9</v>
      </c>
      <c r="D17" s="134" t="s">
        <v>25</v>
      </c>
      <c r="E17" s="135">
        <v>0</v>
      </c>
      <c r="F17" s="205"/>
      <c r="G17" s="205"/>
      <c r="H17" s="205"/>
    </row>
    <row r="18" spans="2:8" s="131" customFormat="1" ht="15" customHeight="1">
      <c r="B18" s="132" t="s">
        <v>26</v>
      </c>
      <c r="C18" s="133">
        <v>10</v>
      </c>
      <c r="D18" s="134" t="s">
        <v>27</v>
      </c>
      <c r="E18" s="135">
        <v>0</v>
      </c>
      <c r="F18" s="205"/>
      <c r="G18" s="205"/>
      <c r="H18" s="205"/>
    </row>
    <row r="19" spans="2:8" s="131" customFormat="1" ht="15" customHeight="1">
      <c r="B19" s="132" t="s">
        <v>28</v>
      </c>
      <c r="C19" s="133">
        <v>11</v>
      </c>
      <c r="D19" s="134" t="s">
        <v>29</v>
      </c>
      <c r="E19" s="135">
        <v>891748.91</v>
      </c>
      <c r="F19" s="205"/>
      <c r="G19" s="205"/>
      <c r="H19" s="205"/>
    </row>
    <row r="20" spans="2:8" s="131" customFormat="1" ht="15" customHeight="1">
      <c r="B20" s="132" t="s">
        <v>30</v>
      </c>
      <c r="C20" s="133">
        <v>12</v>
      </c>
      <c r="D20" s="134" t="s">
        <v>31</v>
      </c>
      <c r="E20" s="135">
        <v>6533286.8823795486</v>
      </c>
      <c r="F20" s="205"/>
      <c r="G20" s="205"/>
      <c r="H20" s="205"/>
    </row>
    <row r="21" spans="2:8" s="131" customFormat="1" ht="15" customHeight="1">
      <c r="B21" s="132" t="s">
        <v>32</v>
      </c>
      <c r="C21" s="133">
        <v>13</v>
      </c>
      <c r="D21" s="134" t="s">
        <v>33</v>
      </c>
      <c r="E21" s="135">
        <v>113043.43999999999</v>
      </c>
      <c r="F21" s="205"/>
      <c r="G21" s="205"/>
      <c r="H21" s="205"/>
    </row>
    <row r="22" spans="2:8" s="131" customFormat="1" ht="15" customHeight="1">
      <c r="B22" s="132" t="s">
        <v>34</v>
      </c>
      <c r="C22" s="133">
        <v>14</v>
      </c>
      <c r="D22" s="134" t="s">
        <v>35</v>
      </c>
      <c r="E22" s="135">
        <v>299262.31499999989</v>
      </c>
      <c r="F22" s="205"/>
      <c r="G22" s="205"/>
      <c r="H22" s="205"/>
    </row>
    <row r="23" spans="2:8" s="131" customFormat="1" ht="15" customHeight="1">
      <c r="B23" s="132" t="s">
        <v>36</v>
      </c>
      <c r="C23" s="133">
        <v>15</v>
      </c>
      <c r="D23" s="134" t="s">
        <v>37</v>
      </c>
      <c r="E23" s="135">
        <v>0</v>
      </c>
      <c r="F23" s="205"/>
      <c r="G23" s="205"/>
      <c r="H23" s="205"/>
    </row>
    <row r="24" spans="2:8" s="131" customFormat="1" ht="15" customHeight="1">
      <c r="B24" s="132" t="s">
        <v>38</v>
      </c>
      <c r="C24" s="133">
        <v>16</v>
      </c>
      <c r="D24" s="134" t="s">
        <v>39</v>
      </c>
      <c r="E24" s="135">
        <v>30489.967000000008</v>
      </c>
      <c r="F24" s="205"/>
      <c r="G24" s="205"/>
      <c r="H24" s="205"/>
    </row>
    <row r="25" spans="2:8" s="131" customFormat="1" ht="15" customHeight="1">
      <c r="B25" s="132" t="s">
        <v>40</v>
      </c>
      <c r="C25" s="133">
        <v>17</v>
      </c>
      <c r="D25" s="134" t="s">
        <v>41</v>
      </c>
      <c r="E25" s="135"/>
      <c r="F25" s="205"/>
      <c r="G25" s="205"/>
      <c r="H25" s="205"/>
    </row>
    <row r="26" spans="2:8" s="131" customFormat="1" ht="15" customHeight="1">
      <c r="B26" s="132" t="s">
        <v>42</v>
      </c>
      <c r="C26" s="133">
        <v>18</v>
      </c>
      <c r="D26" s="138" t="s">
        <v>43</v>
      </c>
      <c r="E26" s="135">
        <v>732449.18380300002</v>
      </c>
      <c r="F26" s="205"/>
      <c r="G26" s="205"/>
      <c r="H26" s="205"/>
    </row>
    <row r="27" spans="2:8" s="142" customFormat="1" ht="15" customHeight="1" thickBot="1">
      <c r="B27" s="139" t="s">
        <v>44</v>
      </c>
      <c r="C27" s="140">
        <v>19</v>
      </c>
      <c r="D27" s="141" t="s">
        <v>45</v>
      </c>
      <c r="E27" s="200">
        <f>SUM(E9:E26)</f>
        <v>68088064.508268595</v>
      </c>
      <c r="F27" s="205"/>
      <c r="G27" s="205"/>
      <c r="H27" s="205"/>
    </row>
    <row r="28" spans="2:8" s="126" customFormat="1" ht="6" customHeight="1">
      <c r="B28" s="143"/>
      <c r="C28" s="144"/>
      <c r="D28" s="145"/>
      <c r="E28" s="146"/>
      <c r="F28" s="205"/>
      <c r="G28" s="205"/>
      <c r="H28" s="205"/>
    </row>
    <row r="29" spans="2:8" s="126" customFormat="1" ht="14.4" thickBot="1">
      <c r="B29" s="143"/>
      <c r="C29" s="216" t="s">
        <v>46</v>
      </c>
      <c r="D29" s="216"/>
      <c r="E29" s="216"/>
      <c r="F29" s="205"/>
      <c r="G29" s="205"/>
      <c r="H29" s="205"/>
    </row>
    <row r="30" spans="2:8" s="131" customFormat="1" ht="15" customHeight="1">
      <c r="B30" s="127" t="s">
        <v>47</v>
      </c>
      <c r="C30" s="128">
        <v>20</v>
      </c>
      <c r="D30" s="147" t="s">
        <v>48</v>
      </c>
      <c r="E30" s="204">
        <v>39477996.211998746</v>
      </c>
      <c r="F30" s="205"/>
      <c r="G30" s="205"/>
      <c r="H30" s="205"/>
    </row>
    <row r="31" spans="2:8" s="131" customFormat="1" ht="15" customHeight="1">
      <c r="B31" s="132" t="s">
        <v>49</v>
      </c>
      <c r="C31" s="133">
        <v>21</v>
      </c>
      <c r="D31" s="148" t="s">
        <v>50</v>
      </c>
      <c r="E31" s="202">
        <v>14589953.294808891</v>
      </c>
      <c r="F31" s="205"/>
      <c r="G31" s="205"/>
      <c r="H31" s="205"/>
    </row>
    <row r="32" spans="2:8" s="131" customFormat="1" ht="15" customHeight="1">
      <c r="B32" s="132" t="s">
        <v>51</v>
      </c>
      <c r="C32" s="133">
        <v>22</v>
      </c>
      <c r="D32" s="136" t="s">
        <v>52</v>
      </c>
      <c r="E32" s="202"/>
      <c r="F32" s="205"/>
      <c r="G32" s="205"/>
      <c r="H32" s="205"/>
    </row>
    <row r="33" spans="2:8" s="131" customFormat="1" ht="15" customHeight="1">
      <c r="B33" s="132" t="s">
        <v>53</v>
      </c>
      <c r="C33" s="133">
        <v>23</v>
      </c>
      <c r="D33" s="148" t="s">
        <v>54</v>
      </c>
      <c r="E33" s="202">
        <v>270576.11</v>
      </c>
      <c r="F33" s="205"/>
      <c r="G33" s="205"/>
      <c r="H33" s="205"/>
    </row>
    <row r="34" spans="2:8" s="131" customFormat="1" ht="15" customHeight="1">
      <c r="B34" s="132" t="s">
        <v>55</v>
      </c>
      <c r="C34" s="133">
        <v>24</v>
      </c>
      <c r="D34" s="148" t="s">
        <v>56</v>
      </c>
      <c r="E34" s="202">
        <v>0</v>
      </c>
      <c r="F34" s="205"/>
      <c r="G34" s="205"/>
      <c r="H34" s="205"/>
    </row>
    <row r="35" spans="2:8" s="131" customFormat="1" ht="15" customHeight="1">
      <c r="B35" s="132" t="s">
        <v>57</v>
      </c>
      <c r="C35" s="133">
        <v>25</v>
      </c>
      <c r="D35" s="148" t="s">
        <v>58</v>
      </c>
      <c r="E35" s="202">
        <v>0</v>
      </c>
      <c r="F35" s="205"/>
      <c r="G35" s="205"/>
      <c r="H35" s="205"/>
    </row>
    <row r="36" spans="2:8" s="131" customFormat="1" ht="15" customHeight="1">
      <c r="B36" s="132" t="s">
        <v>59</v>
      </c>
      <c r="C36" s="133">
        <v>26</v>
      </c>
      <c r="D36" s="148" t="s">
        <v>60</v>
      </c>
      <c r="E36" s="202">
        <v>8583.6</v>
      </c>
      <c r="F36" s="205"/>
      <c r="G36" s="205"/>
      <c r="H36" s="205"/>
    </row>
    <row r="37" spans="2:8" s="131" customFormat="1" ht="15" customHeight="1">
      <c r="B37" s="132" t="s">
        <v>61</v>
      </c>
      <c r="C37" s="133">
        <v>27</v>
      </c>
      <c r="D37" s="148" t="s">
        <v>62</v>
      </c>
      <c r="E37" s="202">
        <v>1777340.01</v>
      </c>
      <c r="F37" s="205"/>
      <c r="G37" s="205"/>
      <c r="H37" s="205"/>
    </row>
    <row r="38" spans="2:8" s="131" customFormat="1" ht="15" customHeight="1">
      <c r="B38" s="132" t="s">
        <v>63</v>
      </c>
      <c r="C38" s="133">
        <v>28</v>
      </c>
      <c r="D38" s="148" t="s">
        <v>64</v>
      </c>
      <c r="E38" s="202"/>
      <c r="F38" s="205"/>
      <c r="G38" s="205"/>
      <c r="H38" s="205"/>
    </row>
    <row r="39" spans="2:8" s="131" customFormat="1" ht="15" customHeight="1">
      <c r="B39" s="132" t="s">
        <v>65</v>
      </c>
      <c r="C39" s="133">
        <v>29</v>
      </c>
      <c r="D39" s="148" t="s">
        <v>66</v>
      </c>
      <c r="E39" s="202">
        <v>909274.99941176013</v>
      </c>
      <c r="F39" s="205"/>
      <c r="G39" s="205"/>
      <c r="H39" s="205"/>
    </row>
    <row r="40" spans="2:8" s="142" customFormat="1" ht="15" customHeight="1" thickBot="1">
      <c r="B40" s="139" t="s">
        <v>67</v>
      </c>
      <c r="C40" s="140">
        <v>30</v>
      </c>
      <c r="D40" s="149" t="s">
        <v>68</v>
      </c>
      <c r="E40" s="200">
        <f>SUM(E30:E39)</f>
        <v>57033724.226219401</v>
      </c>
      <c r="F40" s="205"/>
      <c r="G40" s="205"/>
      <c r="H40" s="205"/>
    </row>
    <row r="41" spans="2:8" s="126" customFormat="1" ht="6" customHeight="1">
      <c r="B41" s="150"/>
      <c r="C41" s="151"/>
      <c r="D41" s="145"/>
      <c r="E41" s="146"/>
      <c r="F41" s="205"/>
      <c r="G41" s="205"/>
      <c r="H41" s="205"/>
    </row>
    <row r="42" spans="2:8" s="126" customFormat="1" ht="14.4" thickBot="1">
      <c r="B42" s="150"/>
      <c r="C42" s="216" t="s">
        <v>69</v>
      </c>
      <c r="D42" s="216"/>
      <c r="E42" s="216"/>
      <c r="F42" s="205"/>
      <c r="G42" s="205"/>
      <c r="H42" s="205"/>
    </row>
    <row r="43" spans="2:8" s="131" customFormat="1" ht="15" customHeight="1">
      <c r="B43" s="127" t="s">
        <v>70</v>
      </c>
      <c r="C43" s="128">
        <v>31</v>
      </c>
      <c r="D43" s="147" t="s">
        <v>71</v>
      </c>
      <c r="E43" s="130">
        <v>24950000</v>
      </c>
      <c r="F43" s="205"/>
      <c r="G43" s="205"/>
      <c r="H43" s="205"/>
    </row>
    <row r="44" spans="2:8" s="131" customFormat="1" ht="15" customHeight="1">
      <c r="B44" s="132" t="s">
        <v>72</v>
      </c>
      <c r="C44" s="133">
        <v>32</v>
      </c>
      <c r="D44" s="148" t="s">
        <v>73</v>
      </c>
      <c r="E44" s="135"/>
      <c r="F44" s="205"/>
      <c r="G44" s="205"/>
      <c r="H44" s="205"/>
    </row>
    <row r="45" spans="2:8" s="131" customFormat="1" ht="15" customHeight="1">
      <c r="B45" s="132" t="s">
        <v>74</v>
      </c>
      <c r="C45" s="133">
        <v>33</v>
      </c>
      <c r="D45" s="148" t="s">
        <v>75</v>
      </c>
      <c r="E45" s="135"/>
      <c r="F45" s="205"/>
      <c r="G45" s="205"/>
      <c r="H45" s="205"/>
    </row>
    <row r="46" spans="2:8" s="131" customFormat="1" ht="15" customHeight="1">
      <c r="B46" s="132" t="s">
        <v>76</v>
      </c>
      <c r="C46" s="133">
        <v>34</v>
      </c>
      <c r="D46" s="148" t="s">
        <v>77</v>
      </c>
      <c r="E46" s="135">
        <v>-12490777.906441748</v>
      </c>
      <c r="F46" s="205"/>
      <c r="G46" s="205"/>
      <c r="H46" s="205"/>
    </row>
    <row r="47" spans="2:8" s="131" customFormat="1" ht="15" customHeight="1">
      <c r="B47" s="132" t="s">
        <v>78</v>
      </c>
      <c r="C47" s="133">
        <v>35</v>
      </c>
      <c r="D47" s="148" t="s">
        <v>79</v>
      </c>
      <c r="E47" s="135">
        <v>-1404881.5022103088</v>
      </c>
      <c r="F47" s="205"/>
      <c r="G47" s="205"/>
      <c r="H47" s="205"/>
    </row>
    <row r="48" spans="2:8" s="131" customFormat="1" ht="15" customHeight="1">
      <c r="B48" s="132" t="s">
        <v>80</v>
      </c>
      <c r="C48" s="133">
        <v>36</v>
      </c>
      <c r="D48" s="148" t="s">
        <v>81</v>
      </c>
      <c r="E48" s="135"/>
      <c r="F48" s="205"/>
      <c r="G48" s="205"/>
      <c r="H48" s="205"/>
    </row>
    <row r="49" spans="2:8" s="142" customFormat="1" ht="15" customHeight="1">
      <c r="B49" s="132" t="s">
        <v>82</v>
      </c>
      <c r="C49" s="152">
        <v>37</v>
      </c>
      <c r="D49" s="153" t="s">
        <v>83</v>
      </c>
      <c r="E49" s="208">
        <f>SUM(E43+E44-E45+E46+E47+E48)</f>
        <v>11054340.591347944</v>
      </c>
      <c r="F49" s="205"/>
      <c r="G49" s="205"/>
      <c r="H49" s="205"/>
    </row>
    <row r="50" spans="2:8" s="142" customFormat="1" ht="15" customHeight="1" thickBot="1">
      <c r="B50" s="139" t="s">
        <v>84</v>
      </c>
      <c r="C50" s="154">
        <v>38</v>
      </c>
      <c r="D50" s="155" t="s">
        <v>85</v>
      </c>
      <c r="E50" s="201">
        <f>E40+E49</f>
        <v>68088064.817567348</v>
      </c>
      <c r="F50" s="205"/>
      <c r="G50" s="205"/>
      <c r="H50" s="205"/>
    </row>
    <row r="51" spans="2:8">
      <c r="E51" s="207"/>
      <c r="F51" s="205"/>
      <c r="G51" s="205"/>
    </row>
    <row r="52" spans="2:8">
      <c r="F52" s="205"/>
      <c r="G52" s="205"/>
    </row>
    <row r="53" spans="2:8">
      <c r="C53" s="217"/>
      <c r="D53" s="217"/>
      <c r="E53" s="217"/>
      <c r="F53" s="205"/>
      <c r="G53" s="205"/>
    </row>
    <row r="54" spans="2:8">
      <c r="C54" s="218"/>
      <c r="D54" s="218"/>
      <c r="E54" s="218"/>
      <c r="F54" s="205"/>
      <c r="G54" s="205"/>
    </row>
    <row r="55" spans="2:8">
      <c r="C55" s="217"/>
      <c r="D55" s="217"/>
      <c r="E55" s="217"/>
      <c r="F55" s="205"/>
      <c r="G55" s="205"/>
    </row>
    <row r="56" spans="2:8">
      <c r="C56" s="218"/>
      <c r="D56" s="218"/>
      <c r="E56" s="218"/>
      <c r="F56" s="205"/>
      <c r="G56" s="205"/>
    </row>
    <row r="57" spans="2:8" ht="15" customHeight="1">
      <c r="C57" s="217"/>
      <c r="D57" s="217"/>
      <c r="E57" s="217"/>
      <c r="G57" s="205"/>
    </row>
    <row r="58" spans="2:8">
      <c r="C58" s="218"/>
      <c r="D58" s="218"/>
      <c r="E58" s="218"/>
      <c r="G58" s="205"/>
    </row>
    <row r="59" spans="2:8">
      <c r="G59" s="205"/>
    </row>
    <row r="60" spans="2:8">
      <c r="G60" s="205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topLeftCell="B1" zoomScale="90" zoomScaleNormal="90" workbookViewId="0">
      <pane ySplit="6" topLeftCell="A7" activePane="bottomLeft" state="frozen"/>
      <selection activeCell="C120" sqref="C120"/>
      <selection pane="bottomLeft" activeCell="D92" sqref="D92"/>
    </sheetView>
  </sheetViews>
  <sheetFormatPr defaultColWidth="9.109375" defaultRowHeight="13.8"/>
  <cols>
    <col min="1" max="1" width="2" style="126" customWidth="1"/>
    <col min="2" max="2" width="11" style="126" customWidth="1"/>
    <col min="3" max="3" width="5.88671875" style="126" customWidth="1"/>
    <col min="4" max="4" width="81.6640625" style="126" customWidth="1"/>
    <col min="5" max="5" width="15.6640625" style="126" customWidth="1"/>
    <col min="6" max="16384" width="9.109375" style="126"/>
  </cols>
  <sheetData>
    <row r="1" spans="2:7" ht="15" customHeight="1">
      <c r="B1" s="131" t="str">
        <f>BS!B1</f>
        <v>მზღვეველი: სს "პსპ დაზღვევა"</v>
      </c>
      <c r="C1" s="131"/>
      <c r="D1" s="157"/>
      <c r="E1" s="195" t="s">
        <v>86</v>
      </c>
    </row>
    <row r="2" spans="2:7" ht="15" customHeight="1">
      <c r="B2" s="221" t="s">
        <v>244</v>
      </c>
      <c r="C2" s="221"/>
      <c r="D2" s="221"/>
      <c r="E2" s="221"/>
    </row>
    <row r="3" spans="2:7" ht="15" customHeight="1"/>
    <row r="4" spans="2:7" s="158" customFormat="1" ht="15" customHeight="1">
      <c r="D4" s="222" t="s">
        <v>87</v>
      </c>
      <c r="E4" s="222"/>
    </row>
    <row r="5" spans="2:7" ht="15" customHeight="1" thickBot="1">
      <c r="E5" s="193" t="s">
        <v>3</v>
      </c>
    </row>
    <row r="6" spans="2:7" s="161" customFormat="1" ht="45" customHeight="1" thickBot="1">
      <c r="B6" s="119" t="s">
        <v>4</v>
      </c>
      <c r="C6" s="159" t="s">
        <v>5</v>
      </c>
      <c r="D6" s="160"/>
      <c r="E6" s="122" t="s">
        <v>6</v>
      </c>
    </row>
    <row r="7" spans="2:7" ht="9" customHeight="1">
      <c r="C7" s="131"/>
      <c r="D7" s="131"/>
      <c r="E7" s="162"/>
    </row>
    <row r="8" spans="2:7" ht="15" customHeight="1" thickBot="1">
      <c r="C8" s="219" t="s">
        <v>88</v>
      </c>
      <c r="D8" s="219"/>
      <c r="E8" s="219"/>
    </row>
    <row r="9" spans="2:7" ht="15" customHeight="1">
      <c r="B9" s="163" t="s">
        <v>8</v>
      </c>
      <c r="C9" s="164">
        <v>1</v>
      </c>
      <c r="D9" s="165" t="s">
        <v>89</v>
      </c>
      <c r="E9" s="166">
        <v>20462606.302662626</v>
      </c>
      <c r="F9" s="212"/>
      <c r="G9" s="212"/>
    </row>
    <row r="10" spans="2:7" ht="15" customHeight="1">
      <c r="B10" s="167" t="s">
        <v>10</v>
      </c>
      <c r="C10" s="168">
        <v>2</v>
      </c>
      <c r="D10" s="169" t="s">
        <v>90</v>
      </c>
      <c r="E10" s="170">
        <v>3447844.4847712</v>
      </c>
      <c r="F10" s="212"/>
      <c r="G10" s="212"/>
    </row>
    <row r="11" spans="2:7" ht="15" customHeight="1">
      <c r="B11" s="167" t="s">
        <v>12</v>
      </c>
      <c r="C11" s="168">
        <v>3</v>
      </c>
      <c r="D11" s="171" t="s">
        <v>91</v>
      </c>
      <c r="E11" s="170">
        <v>9217232.8871350288</v>
      </c>
      <c r="F11" s="212"/>
      <c r="G11" s="212"/>
    </row>
    <row r="12" spans="2:7" ht="15" customHeight="1">
      <c r="B12" s="167" t="s">
        <v>14</v>
      </c>
      <c r="C12" s="168">
        <v>4</v>
      </c>
      <c r="D12" s="172" t="s">
        <v>92</v>
      </c>
      <c r="E12" s="170">
        <v>1290202.079393521</v>
      </c>
      <c r="F12" s="212"/>
      <c r="G12" s="212"/>
    </row>
    <row r="13" spans="2:7" s="131" customFormat="1" ht="15" customHeight="1">
      <c r="B13" s="167" t="s">
        <v>16</v>
      </c>
      <c r="C13" s="133">
        <v>5</v>
      </c>
      <c r="D13" s="134" t="s">
        <v>93</v>
      </c>
      <c r="E13" s="202">
        <f>E9-E10-E11+E12</f>
        <v>9087731.0101499185</v>
      </c>
      <c r="F13" s="212"/>
      <c r="G13" s="212"/>
    </row>
    <row r="14" spans="2:7" ht="15" customHeight="1">
      <c r="B14" s="167" t="s">
        <v>18</v>
      </c>
      <c r="C14" s="168">
        <v>6</v>
      </c>
      <c r="D14" s="169" t="s">
        <v>94</v>
      </c>
      <c r="E14" s="170">
        <v>8560074.1816666443</v>
      </c>
      <c r="F14" s="212"/>
      <c r="G14" s="212"/>
    </row>
    <row r="15" spans="2:7" ht="15" customHeight="1">
      <c r="B15" s="167" t="s">
        <v>20</v>
      </c>
      <c r="C15" s="168">
        <v>7</v>
      </c>
      <c r="D15" s="169" t="s">
        <v>95</v>
      </c>
      <c r="E15" s="170">
        <v>2123045.932</v>
      </c>
      <c r="F15" s="212"/>
      <c r="G15" s="212"/>
    </row>
    <row r="16" spans="2:7" ht="15" customHeight="1">
      <c r="B16" s="167" t="s">
        <v>22</v>
      </c>
      <c r="C16" s="168">
        <v>8</v>
      </c>
      <c r="D16" s="171" t="s">
        <v>96</v>
      </c>
      <c r="E16" s="170">
        <v>2657926.9895028584</v>
      </c>
      <c r="F16" s="212"/>
      <c r="G16" s="212"/>
    </row>
    <row r="17" spans="2:7" ht="15" customHeight="1">
      <c r="B17" s="167" t="s">
        <v>24</v>
      </c>
      <c r="C17" s="168">
        <v>9</v>
      </c>
      <c r="D17" s="171" t="s">
        <v>97</v>
      </c>
      <c r="E17" s="170">
        <v>-35339.525711238384</v>
      </c>
      <c r="F17" s="212"/>
      <c r="G17" s="212"/>
    </row>
    <row r="18" spans="2:7" ht="15" customHeight="1">
      <c r="B18" s="167" t="s">
        <v>26</v>
      </c>
      <c r="C18" s="168">
        <v>10</v>
      </c>
      <c r="D18" s="171" t="s">
        <v>98</v>
      </c>
      <c r="E18" s="170">
        <v>41208.590000000004</v>
      </c>
      <c r="F18" s="212"/>
      <c r="G18" s="212"/>
    </row>
    <row r="19" spans="2:7" s="131" customFormat="1" ht="15" customHeight="1">
      <c r="B19" s="167" t="s">
        <v>28</v>
      </c>
      <c r="C19" s="133">
        <v>11</v>
      </c>
      <c r="D19" s="134" t="s">
        <v>99</v>
      </c>
      <c r="E19" s="202">
        <f>E14-E15+E16-E17-E18</f>
        <v>9089086.1748807412</v>
      </c>
      <c r="F19" s="212"/>
      <c r="G19" s="212"/>
    </row>
    <row r="20" spans="2:7" s="131" customFormat="1" ht="15" customHeight="1">
      <c r="B20" s="167" t="s">
        <v>30</v>
      </c>
      <c r="C20" s="133">
        <v>12</v>
      </c>
      <c r="D20" s="134" t="s">
        <v>100</v>
      </c>
      <c r="E20" s="135"/>
      <c r="F20" s="212"/>
      <c r="G20" s="212"/>
    </row>
    <row r="21" spans="2:7" s="131" customFormat="1" ht="15" customHeight="1">
      <c r="B21" s="167" t="s">
        <v>32</v>
      </c>
      <c r="C21" s="133">
        <v>13</v>
      </c>
      <c r="D21" s="134" t="s">
        <v>101</v>
      </c>
      <c r="E21" s="202">
        <v>515482.31</v>
      </c>
      <c r="F21" s="212"/>
      <c r="G21" s="212"/>
    </row>
    <row r="22" spans="2:7" s="131" customFormat="1" ht="15" customHeight="1" thickBot="1">
      <c r="B22" s="173" t="s">
        <v>34</v>
      </c>
      <c r="C22" s="174">
        <v>14</v>
      </c>
      <c r="D22" s="175" t="s">
        <v>102</v>
      </c>
      <c r="E22" s="176">
        <f>E13-E19-E20+E21</f>
        <v>514127.14526917733</v>
      </c>
      <c r="F22" s="212"/>
      <c r="G22" s="212"/>
    </row>
    <row r="23" spans="2:7" ht="9" customHeight="1">
      <c r="C23" s="144"/>
      <c r="D23" s="177"/>
      <c r="E23" s="146"/>
      <c r="F23" s="212"/>
      <c r="G23" s="212"/>
    </row>
    <row r="24" spans="2:7" ht="15" customHeight="1" thickBot="1">
      <c r="C24" s="219" t="s">
        <v>103</v>
      </c>
      <c r="D24" s="219"/>
      <c r="E24" s="219"/>
      <c r="F24" s="212"/>
      <c r="G24" s="212"/>
    </row>
    <row r="25" spans="2:7" ht="15" customHeight="1">
      <c r="B25" s="163" t="s">
        <v>36</v>
      </c>
      <c r="C25" s="164">
        <v>15</v>
      </c>
      <c r="D25" s="165" t="s">
        <v>89</v>
      </c>
      <c r="E25" s="166">
        <v>115629.11860000009</v>
      </c>
      <c r="F25" s="212"/>
      <c r="G25" s="212"/>
    </row>
    <row r="26" spans="2:7" ht="15" customHeight="1">
      <c r="B26" s="167" t="s">
        <v>38</v>
      </c>
      <c r="C26" s="168">
        <v>16</v>
      </c>
      <c r="D26" s="169" t="s">
        <v>90</v>
      </c>
      <c r="E26" s="170">
        <v>0</v>
      </c>
      <c r="F26" s="212"/>
      <c r="G26" s="212"/>
    </row>
    <row r="27" spans="2:7" ht="15" customHeight="1">
      <c r="B27" s="167" t="s">
        <v>40</v>
      </c>
      <c r="C27" s="168">
        <v>17</v>
      </c>
      <c r="D27" s="171" t="s">
        <v>91</v>
      </c>
      <c r="E27" s="170">
        <v>50854.060500096006</v>
      </c>
      <c r="F27" s="212"/>
      <c r="G27" s="212"/>
    </row>
    <row r="28" spans="2:7" ht="15" customHeight="1">
      <c r="B28" s="167" t="s">
        <v>42</v>
      </c>
      <c r="C28" s="168">
        <v>18</v>
      </c>
      <c r="D28" s="171" t="s">
        <v>92</v>
      </c>
      <c r="E28" s="170"/>
      <c r="F28" s="212"/>
      <c r="G28" s="212"/>
    </row>
    <row r="29" spans="2:7" s="131" customFormat="1" ht="15" customHeight="1">
      <c r="B29" s="167" t="s">
        <v>44</v>
      </c>
      <c r="C29" s="133">
        <v>19</v>
      </c>
      <c r="D29" s="134" t="s">
        <v>104</v>
      </c>
      <c r="E29" s="202">
        <f>E25-E26-E27+E28</f>
        <v>64775.058099904083</v>
      </c>
      <c r="F29" s="212"/>
      <c r="G29" s="212"/>
    </row>
    <row r="30" spans="2:7" ht="15" customHeight="1">
      <c r="B30" s="167" t="s">
        <v>47</v>
      </c>
      <c r="C30" s="168">
        <v>20</v>
      </c>
      <c r="D30" s="169" t="s">
        <v>94</v>
      </c>
      <c r="E30" s="170">
        <v>14500</v>
      </c>
      <c r="F30" s="212"/>
      <c r="G30" s="212"/>
    </row>
    <row r="31" spans="2:7" ht="15" customHeight="1">
      <c r="B31" s="167" t="s">
        <v>49</v>
      </c>
      <c r="C31" s="168">
        <v>21</v>
      </c>
      <c r="D31" s="169" t="s">
        <v>105</v>
      </c>
      <c r="E31" s="170">
        <v>0</v>
      </c>
      <c r="F31" s="212"/>
      <c r="G31" s="212"/>
    </row>
    <row r="32" spans="2:7" ht="15" customHeight="1">
      <c r="B32" s="167" t="s">
        <v>51</v>
      </c>
      <c r="C32" s="168">
        <v>22</v>
      </c>
      <c r="D32" s="171" t="s">
        <v>96</v>
      </c>
      <c r="E32" s="170">
        <v>20000</v>
      </c>
      <c r="F32" s="212"/>
      <c r="G32" s="212"/>
    </row>
    <row r="33" spans="2:7" ht="15" customHeight="1">
      <c r="B33" s="167" t="s">
        <v>53</v>
      </c>
      <c r="C33" s="168">
        <v>23</v>
      </c>
      <c r="D33" s="171" t="s">
        <v>97</v>
      </c>
      <c r="E33" s="170"/>
      <c r="F33" s="212"/>
      <c r="G33" s="212"/>
    </row>
    <row r="34" spans="2:7" ht="15" customHeight="1">
      <c r="B34" s="167" t="s">
        <v>55</v>
      </c>
      <c r="C34" s="168">
        <v>24</v>
      </c>
      <c r="D34" s="171" t="s">
        <v>106</v>
      </c>
      <c r="E34" s="170"/>
      <c r="F34" s="212"/>
      <c r="G34" s="212"/>
    </row>
    <row r="35" spans="2:7" s="131" customFormat="1" ht="15" customHeight="1">
      <c r="B35" s="167" t="s">
        <v>57</v>
      </c>
      <c r="C35" s="133">
        <v>25</v>
      </c>
      <c r="D35" s="134" t="s">
        <v>107</v>
      </c>
      <c r="E35" s="202">
        <f>E30-E31+E32-E33-E34</f>
        <v>34500</v>
      </c>
      <c r="F35" s="212"/>
      <c r="G35" s="212"/>
    </row>
    <row r="36" spans="2:7" ht="15" customHeight="1">
      <c r="B36" s="167" t="s">
        <v>59</v>
      </c>
      <c r="C36" s="168">
        <v>26</v>
      </c>
      <c r="D36" s="169" t="s">
        <v>108</v>
      </c>
      <c r="E36" s="170"/>
      <c r="F36" s="212"/>
      <c r="G36" s="212"/>
    </row>
    <row r="37" spans="2:7" ht="15" customHeight="1">
      <c r="B37" s="167" t="s">
        <v>61</v>
      </c>
      <c r="C37" s="168">
        <v>27</v>
      </c>
      <c r="D37" s="171" t="s">
        <v>109</v>
      </c>
      <c r="E37" s="170"/>
      <c r="F37" s="212"/>
      <c r="G37" s="212"/>
    </row>
    <row r="38" spans="2:7" s="131" customFormat="1" ht="15" customHeight="1">
      <c r="B38" s="167" t="s">
        <v>63</v>
      </c>
      <c r="C38" s="133">
        <v>28</v>
      </c>
      <c r="D38" s="134" t="s">
        <v>110</v>
      </c>
      <c r="E38" s="135">
        <v>0</v>
      </c>
      <c r="F38" s="212"/>
      <c r="G38" s="212"/>
    </row>
    <row r="39" spans="2:7" s="131" customFormat="1" ht="15" customHeight="1">
      <c r="B39" s="167" t="s">
        <v>65</v>
      </c>
      <c r="C39" s="133">
        <v>29</v>
      </c>
      <c r="D39" s="134" t="s">
        <v>111</v>
      </c>
      <c r="E39" s="135"/>
      <c r="F39" s="212"/>
      <c r="G39" s="212"/>
    </row>
    <row r="40" spans="2:7" s="131" customFormat="1" ht="15" customHeight="1">
      <c r="B40" s="167" t="s">
        <v>67</v>
      </c>
      <c r="C40" s="133">
        <v>30</v>
      </c>
      <c r="D40" s="134" t="s">
        <v>101</v>
      </c>
      <c r="E40" s="135">
        <v>-106.99999999999999</v>
      </c>
      <c r="F40" s="212"/>
      <c r="G40" s="212"/>
    </row>
    <row r="41" spans="2:7" s="131" customFormat="1" ht="15" customHeight="1" thickBot="1">
      <c r="B41" s="173" t="s">
        <v>70</v>
      </c>
      <c r="C41" s="174">
        <v>31</v>
      </c>
      <c r="D41" s="175" t="s">
        <v>112</v>
      </c>
      <c r="E41" s="176">
        <f>E29-E35+E38-E39+E40</f>
        <v>30168.058099904083</v>
      </c>
      <c r="F41" s="212"/>
      <c r="G41" s="212"/>
    </row>
    <row r="42" spans="2:7" s="131" customFormat="1" ht="9" customHeight="1" thickBot="1">
      <c r="C42" s="144"/>
      <c r="D42" s="178"/>
      <c r="E42" s="179"/>
      <c r="F42" s="212"/>
      <c r="G42" s="212"/>
    </row>
    <row r="43" spans="2:7" s="131" customFormat="1" ht="15" customHeight="1" thickBot="1">
      <c r="B43" s="180" t="s">
        <v>72</v>
      </c>
      <c r="C43" s="181">
        <v>32</v>
      </c>
      <c r="D43" s="182" t="s">
        <v>113</v>
      </c>
      <c r="E43" s="183">
        <f>E22+E41</f>
        <v>544295.20336908137</v>
      </c>
      <c r="F43" s="212"/>
      <c r="G43" s="212"/>
    </row>
    <row r="44" spans="2:7" ht="9" customHeight="1">
      <c r="C44" s="144"/>
      <c r="D44" s="178"/>
      <c r="E44" s="146"/>
      <c r="F44" s="212"/>
      <c r="G44" s="212"/>
    </row>
    <row r="45" spans="2:7" ht="15" customHeight="1" thickBot="1">
      <c r="C45" s="144"/>
      <c r="D45" s="219" t="s">
        <v>114</v>
      </c>
      <c r="E45" s="219"/>
      <c r="F45" s="212"/>
      <c r="G45" s="212"/>
    </row>
    <row r="46" spans="2:7" ht="15" customHeight="1">
      <c r="B46" s="163" t="s">
        <v>74</v>
      </c>
      <c r="C46" s="164">
        <v>33</v>
      </c>
      <c r="D46" s="184" t="s">
        <v>115</v>
      </c>
      <c r="E46" s="166">
        <v>0</v>
      </c>
      <c r="F46" s="212"/>
      <c r="G46" s="212"/>
    </row>
    <row r="47" spans="2:7" ht="15" customHeight="1">
      <c r="B47" s="167" t="s">
        <v>76</v>
      </c>
      <c r="C47" s="168">
        <v>34</v>
      </c>
      <c r="D47" s="169" t="s">
        <v>116</v>
      </c>
      <c r="E47" s="170">
        <v>0</v>
      </c>
      <c r="F47" s="212"/>
      <c r="G47" s="212"/>
    </row>
    <row r="48" spans="2:7" ht="15" customHeight="1">
      <c r="B48" s="167" t="s">
        <v>78</v>
      </c>
      <c r="C48" s="168">
        <v>35</v>
      </c>
      <c r="D48" s="169" t="s">
        <v>117</v>
      </c>
      <c r="E48" s="170">
        <v>0</v>
      </c>
      <c r="F48" s="212"/>
      <c r="G48" s="212"/>
    </row>
    <row r="49" spans="2:7" s="131" customFormat="1" ht="15" customHeight="1" thickBot="1">
      <c r="B49" s="173" t="s">
        <v>80</v>
      </c>
      <c r="C49" s="174">
        <v>36</v>
      </c>
      <c r="D49" s="175" t="s">
        <v>118</v>
      </c>
      <c r="E49" s="176">
        <f>E46-E47-E48</f>
        <v>0</v>
      </c>
      <c r="F49" s="212"/>
      <c r="G49" s="212"/>
    </row>
    <row r="50" spans="2:7" ht="8.25" customHeight="1">
      <c r="C50" s="144"/>
      <c r="D50" s="177"/>
      <c r="E50" s="146"/>
      <c r="F50" s="212"/>
      <c r="G50" s="212"/>
    </row>
    <row r="51" spans="2:7" ht="15" customHeight="1" thickBot="1">
      <c r="C51" s="219" t="s">
        <v>119</v>
      </c>
      <c r="D51" s="219"/>
      <c r="E51" s="219"/>
      <c r="F51" s="212"/>
      <c r="G51" s="212"/>
    </row>
    <row r="52" spans="2:7" ht="15" customHeight="1">
      <c r="B52" s="163" t="s">
        <v>82</v>
      </c>
      <c r="C52" s="164">
        <v>37</v>
      </c>
      <c r="D52" s="165" t="s">
        <v>120</v>
      </c>
      <c r="E52" s="166">
        <v>271356.91500000004</v>
      </c>
      <c r="F52" s="212"/>
      <c r="G52" s="212"/>
    </row>
    <row r="53" spans="2:7" ht="15" customHeight="1">
      <c r="B53" s="167" t="s">
        <v>84</v>
      </c>
      <c r="C53" s="168">
        <v>38</v>
      </c>
      <c r="D53" s="171" t="s">
        <v>121</v>
      </c>
      <c r="E53" s="170">
        <v>0</v>
      </c>
      <c r="F53" s="212"/>
      <c r="G53" s="212"/>
    </row>
    <row r="54" spans="2:7" ht="15" customHeight="1">
      <c r="B54" s="167" t="s">
        <v>122</v>
      </c>
      <c r="C54" s="168">
        <v>39</v>
      </c>
      <c r="D54" s="171" t="s">
        <v>123</v>
      </c>
      <c r="E54" s="170">
        <v>0</v>
      </c>
      <c r="F54" s="212"/>
      <c r="G54" s="212"/>
    </row>
    <row r="55" spans="2:7" ht="15" customHeight="1">
      <c r="B55" s="167" t="s">
        <v>124</v>
      </c>
      <c r="C55" s="168">
        <v>40</v>
      </c>
      <c r="D55" s="171" t="s">
        <v>125</v>
      </c>
      <c r="E55" s="170">
        <v>0</v>
      </c>
      <c r="F55" s="212"/>
      <c r="G55" s="212"/>
    </row>
    <row r="56" spans="2:7" ht="15" customHeight="1">
      <c r="B56" s="167" t="s">
        <v>126</v>
      </c>
      <c r="C56" s="168">
        <v>41</v>
      </c>
      <c r="D56" s="171" t="s">
        <v>27</v>
      </c>
      <c r="E56" s="170">
        <v>0</v>
      </c>
      <c r="F56" s="212"/>
      <c r="G56" s="212"/>
    </row>
    <row r="57" spans="2:7" ht="15" customHeight="1">
      <c r="B57" s="167" t="s">
        <v>127</v>
      </c>
      <c r="C57" s="168">
        <v>42</v>
      </c>
      <c r="D57" s="171" t="s">
        <v>29</v>
      </c>
      <c r="E57" s="170">
        <v>-27194.53</v>
      </c>
      <c r="F57" s="212"/>
      <c r="G57" s="212"/>
    </row>
    <row r="58" spans="2:7" ht="15" customHeight="1">
      <c r="B58" s="167" t="s">
        <v>128</v>
      </c>
      <c r="C58" s="168">
        <v>43</v>
      </c>
      <c r="D58" s="171" t="s">
        <v>37</v>
      </c>
      <c r="E58" s="170">
        <v>0</v>
      </c>
      <c r="F58" s="212"/>
      <c r="G58" s="212"/>
    </row>
    <row r="59" spans="2:7" ht="15" customHeight="1">
      <c r="B59" s="167" t="s">
        <v>129</v>
      </c>
      <c r="C59" s="168">
        <v>44</v>
      </c>
      <c r="D59" s="171" t="s">
        <v>130</v>
      </c>
      <c r="E59" s="170">
        <v>0</v>
      </c>
      <c r="F59" s="212"/>
      <c r="G59" s="212"/>
    </row>
    <row r="60" spans="2:7" ht="15" customHeight="1">
      <c r="B60" s="167" t="s">
        <v>131</v>
      </c>
      <c r="C60" s="168">
        <v>45</v>
      </c>
      <c r="D60" s="171" t="s">
        <v>132</v>
      </c>
      <c r="E60" s="170"/>
      <c r="F60" s="212"/>
      <c r="G60" s="212"/>
    </row>
    <row r="61" spans="2:7" s="177" customFormat="1" ht="15" customHeight="1" thickBot="1">
      <c r="B61" s="173" t="s">
        <v>133</v>
      </c>
      <c r="C61" s="185">
        <v>46</v>
      </c>
      <c r="D61" s="186" t="s">
        <v>134</v>
      </c>
      <c r="E61" s="176">
        <f>SUM(E52:E60)</f>
        <v>244162.38500000004</v>
      </c>
      <c r="F61" s="212"/>
      <c r="G61" s="212"/>
    </row>
    <row r="62" spans="2:7" s="177" customFormat="1" ht="9" customHeight="1">
      <c r="C62" s="144"/>
      <c r="E62" s="179"/>
      <c r="F62" s="212"/>
      <c r="G62" s="212"/>
    </row>
    <row r="63" spans="2:7" s="177" customFormat="1" ht="15" customHeight="1" thickBot="1">
      <c r="C63" s="220" t="s">
        <v>135</v>
      </c>
      <c r="D63" s="220"/>
      <c r="E63" s="220"/>
      <c r="F63" s="212"/>
      <c r="G63" s="212"/>
    </row>
    <row r="64" spans="2:7" ht="15" customHeight="1">
      <c r="B64" s="163" t="s">
        <v>136</v>
      </c>
      <c r="C64" s="164">
        <v>47</v>
      </c>
      <c r="D64" s="165" t="s">
        <v>137</v>
      </c>
      <c r="E64" s="166">
        <v>1296679.9913550999</v>
      </c>
      <c r="F64" s="212"/>
      <c r="G64" s="212"/>
    </row>
    <row r="65" spans="2:7" ht="15" customHeight="1">
      <c r="B65" s="167" t="s">
        <v>138</v>
      </c>
      <c r="C65" s="168">
        <v>48</v>
      </c>
      <c r="D65" s="171" t="s">
        <v>139</v>
      </c>
      <c r="E65" s="170">
        <v>330024.44091624999</v>
      </c>
      <c r="F65" s="212"/>
      <c r="G65" s="212"/>
    </row>
    <row r="66" spans="2:7" ht="15" customHeight="1">
      <c r="B66" s="167" t="s">
        <v>140</v>
      </c>
      <c r="C66" s="168">
        <v>49</v>
      </c>
      <c r="D66" s="171" t="s">
        <v>141</v>
      </c>
      <c r="E66" s="170">
        <v>749.78</v>
      </c>
      <c r="F66" s="212"/>
      <c r="G66" s="212"/>
    </row>
    <row r="67" spans="2:7" ht="15" customHeight="1">
      <c r="B67" s="167" t="s">
        <v>142</v>
      </c>
      <c r="C67" s="168">
        <v>50</v>
      </c>
      <c r="D67" s="171" t="s">
        <v>143</v>
      </c>
      <c r="E67" s="170">
        <v>57083.040000000001</v>
      </c>
      <c r="F67" s="212"/>
      <c r="G67" s="212"/>
    </row>
    <row r="68" spans="2:7" ht="15" customHeight="1">
      <c r="B68" s="167" t="s">
        <v>144</v>
      </c>
      <c r="C68" s="168">
        <v>51</v>
      </c>
      <c r="D68" s="171" t="s">
        <v>145</v>
      </c>
      <c r="E68" s="170">
        <v>8047</v>
      </c>
      <c r="F68" s="212"/>
      <c r="G68" s="212"/>
    </row>
    <row r="69" spans="2:7" ht="15" customHeight="1">
      <c r="B69" s="167" t="s">
        <v>146</v>
      </c>
      <c r="C69" s="168">
        <v>52</v>
      </c>
      <c r="D69" s="171" t="s">
        <v>147</v>
      </c>
      <c r="E69" s="170"/>
      <c r="F69" s="212"/>
      <c r="G69" s="212"/>
    </row>
    <row r="70" spans="2:7" ht="15" customHeight="1" thickBot="1">
      <c r="B70" s="187" t="s">
        <v>148</v>
      </c>
      <c r="C70" s="188">
        <v>53</v>
      </c>
      <c r="D70" s="189" t="s">
        <v>149</v>
      </c>
      <c r="E70" s="190">
        <v>-500754.83830804005</v>
      </c>
      <c r="F70" s="212"/>
      <c r="G70" s="212"/>
    </row>
    <row r="71" spans="2:7" ht="9" customHeight="1" thickBot="1">
      <c r="C71" s="151"/>
      <c r="D71" s="191"/>
      <c r="E71" s="192"/>
      <c r="F71" s="212"/>
      <c r="G71" s="212"/>
    </row>
    <row r="72" spans="2:7" s="131" customFormat="1" ht="15" customHeight="1">
      <c r="B72" s="163" t="s">
        <v>150</v>
      </c>
      <c r="C72" s="128">
        <v>54</v>
      </c>
      <c r="D72" s="129" t="s">
        <v>151</v>
      </c>
      <c r="E72" s="130">
        <f>E43+E49+E61-E64-E65-E66-E67-E68-E69+E70</f>
        <v>-1404881.5022103088</v>
      </c>
      <c r="F72" s="212"/>
      <c r="G72" s="212"/>
    </row>
    <row r="73" spans="2:7" s="131" customFormat="1" ht="15" customHeight="1">
      <c r="B73" s="167" t="s">
        <v>152</v>
      </c>
      <c r="C73" s="133">
        <v>55</v>
      </c>
      <c r="D73" s="134" t="s">
        <v>153</v>
      </c>
      <c r="E73" s="135"/>
      <c r="F73" s="212"/>
      <c r="G73" s="212"/>
    </row>
    <row r="74" spans="2:7" s="131" customFormat="1" ht="15" customHeight="1" thickBot="1">
      <c r="B74" s="173" t="s">
        <v>154</v>
      </c>
      <c r="C74" s="174">
        <v>56</v>
      </c>
      <c r="D74" s="175" t="s">
        <v>155</v>
      </c>
      <c r="E74" s="176">
        <f>E72-E73</f>
        <v>-1404881.5022103088</v>
      </c>
      <c r="F74" s="212"/>
      <c r="G74" s="212"/>
    </row>
    <row r="75" spans="2:7">
      <c r="D75" s="177"/>
      <c r="F75" s="212"/>
    </row>
    <row r="76" spans="2:7">
      <c r="C76" s="217"/>
      <c r="D76" s="217"/>
      <c r="E76" s="217"/>
      <c r="F76" s="212"/>
    </row>
    <row r="77" spans="2:7">
      <c r="C77" s="218"/>
      <c r="D77" s="218"/>
      <c r="E77" s="218"/>
      <c r="F77" s="212"/>
    </row>
    <row r="78" spans="2:7">
      <c r="C78" s="217"/>
      <c r="D78" s="217"/>
      <c r="E78" s="217"/>
      <c r="F78" s="212"/>
    </row>
    <row r="79" spans="2:7">
      <c r="C79" s="218"/>
      <c r="D79" s="218"/>
      <c r="E79" s="218"/>
      <c r="F79" s="212"/>
    </row>
    <row r="80" spans="2:7">
      <c r="C80" s="217"/>
      <c r="D80" s="217"/>
      <c r="E80" s="217"/>
      <c r="F80" s="212"/>
    </row>
    <row r="81" spans="3:5">
      <c r="C81" s="218"/>
      <c r="D81" s="218"/>
      <c r="E81" s="218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5" sqref="A15"/>
    </sheetView>
  </sheetViews>
  <sheetFormatPr defaultColWidth="8.88671875" defaultRowHeight="13.8"/>
  <cols>
    <col min="1" max="1" width="7.88671875" style="1" customWidth="1"/>
    <col min="2" max="2" width="43.5546875" style="1" customWidth="1"/>
    <col min="3" max="3" width="12.5546875" style="1" customWidth="1"/>
    <col min="4" max="4" width="10.5546875" style="1" customWidth="1"/>
    <col min="5" max="5" width="9" style="1" bestFit="1" customWidth="1"/>
    <col min="6" max="6" width="10.5546875" style="1" customWidth="1"/>
    <col min="7" max="7" width="13.5546875" style="1" bestFit="1" customWidth="1"/>
    <col min="8" max="8" width="24.33203125" style="1" bestFit="1" customWidth="1"/>
    <col min="9" max="9" width="13.33203125" style="1" customWidth="1"/>
    <col min="10" max="10" width="11.6640625" style="1" customWidth="1"/>
    <col min="11" max="11" width="10.88671875" style="1" bestFit="1" customWidth="1"/>
    <col min="12" max="12" width="10.6640625" style="1" customWidth="1"/>
    <col min="13" max="13" width="11.33203125" style="1" bestFit="1" customWidth="1"/>
    <col min="14" max="14" width="16" style="1" customWidth="1"/>
    <col min="15" max="15" width="12.33203125" style="1" bestFit="1" customWidth="1"/>
    <col min="16" max="16" width="12.109375" style="1" customWidth="1"/>
    <col min="17" max="17" width="14" style="1" customWidth="1"/>
    <col min="18" max="18" width="10.5546875" style="1" bestFit="1" customWidth="1"/>
    <col min="19" max="19" width="10.88671875" style="1" customWidth="1"/>
    <col min="20" max="20" width="11.33203125" style="1" bestFit="1" customWidth="1"/>
    <col min="21" max="21" width="12.33203125" style="1" bestFit="1" customWidth="1"/>
    <col min="22" max="22" width="11.21875" style="1" bestFit="1" customWidth="1"/>
    <col min="23" max="23" width="9.88671875" style="1" bestFit="1" customWidth="1"/>
    <col min="24" max="25" width="11.33203125" style="1" bestFit="1" customWidth="1"/>
    <col min="26" max="27" width="15.6640625" style="1" customWidth="1"/>
    <col min="28" max="28" width="3" style="1" customWidth="1"/>
    <col min="29" max="32" width="8.33203125" style="1" bestFit="1" customWidth="1"/>
    <col min="33" max="34" width="10.6640625" style="1" bestFit="1" customWidth="1"/>
    <col min="35" max="36" width="10.6640625" style="1" customWidth="1"/>
    <col min="37" max="38" width="19.109375" style="1" customWidth="1"/>
    <col min="39" max="43" width="9.109375" style="1" customWidth="1"/>
    <col min="44" max="44" width="11.44140625" style="1" customWidth="1"/>
    <col min="45" max="45" width="10.5546875" style="1" customWidth="1"/>
    <col min="46" max="46" width="10.6640625" style="1" customWidth="1"/>
    <col min="47" max="47" width="11.5546875" style="1" customWidth="1"/>
    <col min="48" max="48" width="9.109375" style="1" customWidth="1"/>
    <col min="49" max="49" width="10.6640625" style="1" customWidth="1"/>
    <col min="50" max="50" width="12.5546875" style="1" customWidth="1"/>
    <col min="51" max="51" width="11" style="1" customWidth="1"/>
    <col min="52" max="52" width="9.109375" style="1" customWidth="1"/>
    <col min="53" max="58" width="11.5546875" style="1" customWidth="1"/>
    <col min="59" max="59" width="12.88671875" style="1" customWidth="1"/>
    <col min="60" max="60" width="10.5546875" style="1" customWidth="1"/>
    <col min="61" max="16384" width="8.88671875" style="1"/>
  </cols>
  <sheetData>
    <row r="1" spans="1:63" s="209" customFormat="1">
      <c r="A1" s="223" t="s">
        <v>156</v>
      </c>
      <c r="B1" s="223"/>
    </row>
    <row r="2" spans="1:63" s="209" customFormat="1">
      <c r="A2" s="210" t="s">
        <v>157</v>
      </c>
    </row>
    <row r="3" spans="1:63" s="209" customFormat="1">
      <c r="A3" s="210" t="str">
        <f>BS!B1</f>
        <v>მზღვეველი: სს "პსპ დაზღვევა"</v>
      </c>
      <c r="M3" s="211"/>
      <c r="N3" s="211"/>
    </row>
    <row r="4" spans="1:63" s="209" customFormat="1">
      <c r="A4" s="210" t="s">
        <v>245</v>
      </c>
    </row>
    <row r="5" spans="1:63" s="209" customFormat="1"/>
    <row r="6" spans="1:63" s="209" customFormat="1" ht="15" customHeight="1">
      <c r="C6" s="238" t="s">
        <v>158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C6" s="240" t="s">
        <v>159</v>
      </c>
      <c r="AD6" s="240"/>
      <c r="AE6" s="240"/>
      <c r="AF6" s="240"/>
      <c r="AG6" s="240"/>
      <c r="AH6" s="240"/>
      <c r="AI6" s="240"/>
      <c r="AJ6" s="240"/>
      <c r="AK6" s="240"/>
      <c r="AL6" s="240"/>
    </row>
    <row r="7" spans="1:63" s="209" customFormat="1" ht="17.25" customHeight="1" thickBot="1"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C7" s="241"/>
      <c r="AD7" s="241"/>
      <c r="AE7" s="241"/>
      <c r="AF7" s="241"/>
      <c r="AG7" s="241"/>
      <c r="AH7" s="241"/>
      <c r="AI7" s="241"/>
      <c r="AJ7" s="241"/>
      <c r="AK7" s="241"/>
      <c r="AL7" s="241"/>
    </row>
    <row r="8" spans="1:63" ht="42.75" customHeight="1">
      <c r="A8" s="224" t="s">
        <v>160</v>
      </c>
      <c r="B8" s="227" t="s">
        <v>161</v>
      </c>
      <c r="C8" s="232" t="s">
        <v>162</v>
      </c>
      <c r="D8" s="233"/>
      <c r="E8" s="233"/>
      <c r="F8" s="233"/>
      <c r="G8" s="233"/>
      <c r="H8" s="244" t="s">
        <v>163</v>
      </c>
      <c r="I8" s="233" t="s">
        <v>164</v>
      </c>
      <c r="J8" s="233"/>
      <c r="K8" s="233" t="s">
        <v>165</v>
      </c>
      <c r="L8" s="233"/>
      <c r="M8" s="233"/>
      <c r="N8" s="233"/>
      <c r="O8" s="233"/>
      <c r="P8" s="233" t="s">
        <v>166</v>
      </c>
      <c r="Q8" s="233"/>
      <c r="R8" s="233" t="s">
        <v>167</v>
      </c>
      <c r="S8" s="233"/>
      <c r="T8" s="233"/>
      <c r="U8" s="233"/>
      <c r="V8" s="233"/>
      <c r="W8" s="233"/>
      <c r="X8" s="233"/>
      <c r="Y8" s="233"/>
      <c r="Z8" s="233" t="s">
        <v>168</v>
      </c>
      <c r="AA8" s="227"/>
      <c r="AC8" s="247" t="s">
        <v>164</v>
      </c>
      <c r="AD8" s="233"/>
      <c r="AE8" s="233" t="s">
        <v>165</v>
      </c>
      <c r="AF8" s="233"/>
      <c r="AG8" s="233" t="s">
        <v>169</v>
      </c>
      <c r="AH8" s="233"/>
      <c r="AI8" s="233" t="s">
        <v>170</v>
      </c>
      <c r="AJ8" s="233"/>
      <c r="AK8" s="233" t="s">
        <v>168</v>
      </c>
      <c r="AL8" s="227"/>
    </row>
    <row r="9" spans="1:63" ht="36">
      <c r="A9" s="225"/>
      <c r="B9" s="228"/>
      <c r="C9" s="230" t="s">
        <v>171</v>
      </c>
      <c r="D9" s="231"/>
      <c r="E9" s="231"/>
      <c r="F9" s="231"/>
      <c r="G9" s="11" t="s">
        <v>172</v>
      </c>
      <c r="H9" s="245"/>
      <c r="I9" s="234" t="s">
        <v>173</v>
      </c>
      <c r="J9" s="234" t="s">
        <v>174</v>
      </c>
      <c r="K9" s="231" t="s">
        <v>173</v>
      </c>
      <c r="L9" s="231"/>
      <c r="M9" s="231"/>
      <c r="N9" s="231"/>
      <c r="O9" s="11" t="s">
        <v>174</v>
      </c>
      <c r="P9" s="234" t="s">
        <v>175</v>
      </c>
      <c r="Q9" s="234" t="s">
        <v>176</v>
      </c>
      <c r="R9" s="231" t="s">
        <v>177</v>
      </c>
      <c r="S9" s="231"/>
      <c r="T9" s="231"/>
      <c r="U9" s="231"/>
      <c r="V9" s="231" t="s">
        <v>178</v>
      </c>
      <c r="W9" s="231"/>
      <c r="X9" s="231"/>
      <c r="Y9" s="231"/>
      <c r="Z9" s="234" t="s">
        <v>179</v>
      </c>
      <c r="AA9" s="242" t="s">
        <v>180</v>
      </c>
      <c r="AC9" s="248" t="s">
        <v>173</v>
      </c>
      <c r="AD9" s="234" t="s">
        <v>174</v>
      </c>
      <c r="AE9" s="234" t="s">
        <v>173</v>
      </c>
      <c r="AF9" s="234" t="s">
        <v>174</v>
      </c>
      <c r="AG9" s="234" t="s">
        <v>175</v>
      </c>
      <c r="AH9" s="234" t="s">
        <v>176</v>
      </c>
      <c r="AI9" s="234" t="s">
        <v>177</v>
      </c>
      <c r="AJ9" s="234" t="s">
        <v>178</v>
      </c>
      <c r="AK9" s="234" t="s">
        <v>179</v>
      </c>
      <c r="AL9" s="242" t="s">
        <v>180</v>
      </c>
    </row>
    <row r="10" spans="1:63" ht="51.6" thickBot="1">
      <c r="A10" s="226"/>
      <c r="B10" s="229"/>
      <c r="C10" s="69" t="s">
        <v>181</v>
      </c>
      <c r="D10" s="2" t="s">
        <v>182</v>
      </c>
      <c r="E10" s="2" t="s">
        <v>183</v>
      </c>
      <c r="F10" s="2" t="s">
        <v>184</v>
      </c>
      <c r="G10" s="2" t="s">
        <v>184</v>
      </c>
      <c r="H10" s="246"/>
      <c r="I10" s="235"/>
      <c r="J10" s="235"/>
      <c r="K10" s="2" t="s">
        <v>181</v>
      </c>
      <c r="L10" s="2" t="s">
        <v>182</v>
      </c>
      <c r="M10" s="2" t="s">
        <v>183</v>
      </c>
      <c r="N10" s="2" t="s">
        <v>184</v>
      </c>
      <c r="O10" s="2" t="s">
        <v>184</v>
      </c>
      <c r="P10" s="235"/>
      <c r="Q10" s="235"/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181</v>
      </c>
      <c r="W10" s="2" t="s">
        <v>182</v>
      </c>
      <c r="X10" s="2" t="s">
        <v>183</v>
      </c>
      <c r="Y10" s="2" t="s">
        <v>184</v>
      </c>
      <c r="Z10" s="235"/>
      <c r="AA10" s="243"/>
      <c r="AC10" s="249"/>
      <c r="AD10" s="235"/>
      <c r="AE10" s="235"/>
      <c r="AF10" s="235"/>
      <c r="AG10" s="235"/>
      <c r="AH10" s="235"/>
      <c r="AI10" s="235"/>
      <c r="AJ10" s="235"/>
      <c r="AK10" s="235"/>
      <c r="AL10" s="243"/>
    </row>
    <row r="11" spans="1:63" ht="24.9" customHeight="1" thickBot="1">
      <c r="A11" s="12" t="s">
        <v>185</v>
      </c>
      <c r="B11" s="3" t="s">
        <v>186</v>
      </c>
      <c r="C11" s="21">
        <f>SUM(C12:C15)</f>
        <v>2603</v>
      </c>
      <c r="D11" s="21">
        <f>SUM(D12:D15)</f>
        <v>1</v>
      </c>
      <c r="E11" s="21">
        <f>SUM(E12:E15)</f>
        <v>4673</v>
      </c>
      <c r="F11" s="21">
        <f>SUM(F12:F15)</f>
        <v>7277</v>
      </c>
      <c r="G11" s="21">
        <f>SUM(G12:G15)</f>
        <v>15575</v>
      </c>
      <c r="H11" s="41"/>
      <c r="I11" s="72">
        <f>SUM(I12:I15)</f>
        <v>120155.6482000001</v>
      </c>
      <c r="J11" s="72">
        <f>SUM(J12:J15)</f>
        <v>0</v>
      </c>
      <c r="K11" s="21">
        <f>SUM(K12:K15)</f>
        <v>24849.449900000218</v>
      </c>
      <c r="L11" s="21">
        <f t="shared" ref="L11:AA11" si="0">SUM(L12:L15)</f>
        <v>15.036899999999999</v>
      </c>
      <c r="M11" s="21">
        <f t="shared" si="0"/>
        <v>90764.631799999872</v>
      </c>
      <c r="N11" s="21">
        <f>SUM(N12:N15)</f>
        <v>115629.11860000009</v>
      </c>
      <c r="O11" s="21">
        <f>SUM(O12:O15)</f>
        <v>0</v>
      </c>
      <c r="P11" s="21">
        <f>SUM(P12:P15)</f>
        <v>64775.058099904098</v>
      </c>
      <c r="Q11" s="21">
        <f>SUM(Q12:Q15)</f>
        <v>64775.058099904098</v>
      </c>
      <c r="R11" s="21">
        <f t="shared" si="0"/>
        <v>4500</v>
      </c>
      <c r="S11" s="21">
        <f t="shared" si="0"/>
        <v>0</v>
      </c>
      <c r="T11" s="21">
        <f t="shared" si="0"/>
        <v>10000</v>
      </c>
      <c r="U11" s="21">
        <f>SUM(U12:U15)</f>
        <v>14500</v>
      </c>
      <c r="V11" s="21">
        <f t="shared" si="0"/>
        <v>4500</v>
      </c>
      <c r="W11" s="21">
        <f t="shared" si="0"/>
        <v>0</v>
      </c>
      <c r="X11" s="21">
        <f t="shared" si="0"/>
        <v>10000</v>
      </c>
      <c r="Y11" s="21">
        <f t="shared" si="0"/>
        <v>14500</v>
      </c>
      <c r="Z11" s="21">
        <f>SUM(Z12:Z15)</f>
        <v>34500</v>
      </c>
      <c r="AA11" s="21">
        <f t="shared" si="0"/>
        <v>34500</v>
      </c>
      <c r="AC11" s="71">
        <f t="shared" ref="AC11:AL11" si="1">SUM(AC12:AC15)</f>
        <v>0</v>
      </c>
      <c r="AD11" s="72">
        <f t="shared" si="1"/>
        <v>0</v>
      </c>
      <c r="AE11" s="72">
        <f t="shared" si="1"/>
        <v>0</v>
      </c>
      <c r="AF11" s="72">
        <f t="shared" si="1"/>
        <v>0</v>
      </c>
      <c r="AG11" s="72">
        <f t="shared" si="1"/>
        <v>0</v>
      </c>
      <c r="AH11" s="72">
        <f t="shared" si="1"/>
        <v>0</v>
      </c>
      <c r="AI11" s="72">
        <f t="shared" si="1"/>
        <v>0</v>
      </c>
      <c r="AJ11" s="72">
        <f t="shared" si="1"/>
        <v>0</v>
      </c>
      <c r="AK11" s="72">
        <f t="shared" si="1"/>
        <v>0</v>
      </c>
      <c r="AL11" s="73">
        <f t="shared" si="1"/>
        <v>0</v>
      </c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</row>
    <row r="12" spans="1:63" s="4" customFormat="1" ht="24.9" customHeight="1">
      <c r="A12" s="16"/>
      <c r="B12" s="33" t="s">
        <v>187</v>
      </c>
      <c r="C12" s="107">
        <v>2603</v>
      </c>
      <c r="D12" s="75">
        <v>1</v>
      </c>
      <c r="E12" s="75">
        <v>4673</v>
      </c>
      <c r="F12" s="54">
        <f>SUM(C12:E12)</f>
        <v>7277</v>
      </c>
      <c r="G12" s="54">
        <v>15575</v>
      </c>
      <c r="H12" s="40"/>
      <c r="I12" s="75">
        <v>120155.6482000001</v>
      </c>
      <c r="J12" s="75"/>
      <c r="K12" s="75">
        <v>24849.449900000218</v>
      </c>
      <c r="L12" s="75">
        <v>15.036899999999999</v>
      </c>
      <c r="M12" s="75">
        <v>90764.631799999872</v>
      </c>
      <c r="N12" s="67">
        <f>SUM(K12:M12)</f>
        <v>115629.11860000009</v>
      </c>
      <c r="O12" s="75"/>
      <c r="P12" s="75">
        <v>64775.058099904098</v>
      </c>
      <c r="Q12" s="75">
        <v>64775.058099904098</v>
      </c>
      <c r="R12" s="75">
        <v>4500</v>
      </c>
      <c r="S12" s="75"/>
      <c r="T12" s="75">
        <v>10000</v>
      </c>
      <c r="U12" s="54">
        <f>SUM(R12:T12)</f>
        <v>14500</v>
      </c>
      <c r="V12" s="75">
        <v>4500</v>
      </c>
      <c r="W12" s="75"/>
      <c r="X12" s="75">
        <v>10000</v>
      </c>
      <c r="Y12" s="54">
        <f>SUM(V12:X12)</f>
        <v>14500</v>
      </c>
      <c r="Z12" s="75">
        <v>34500</v>
      </c>
      <c r="AA12" s="76">
        <v>34500</v>
      </c>
      <c r="AC12" s="74"/>
      <c r="AD12" s="75"/>
      <c r="AE12" s="75"/>
      <c r="AF12" s="75"/>
      <c r="AG12" s="75"/>
      <c r="AH12" s="75"/>
      <c r="AI12" s="75"/>
      <c r="AJ12" s="75"/>
      <c r="AK12" s="75"/>
      <c r="AL12" s="76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</row>
    <row r="13" spans="1:63" ht="24.9" customHeight="1">
      <c r="A13" s="17"/>
      <c r="B13" s="70" t="s">
        <v>188</v>
      </c>
      <c r="C13" s="108"/>
      <c r="D13" s="78"/>
      <c r="E13" s="78"/>
      <c r="F13" s="54">
        <f>SUM(C13:E13)</f>
        <v>0</v>
      </c>
      <c r="G13" s="54"/>
      <c r="H13" s="109"/>
      <c r="I13" s="78"/>
      <c r="J13" s="78"/>
      <c r="K13" s="78"/>
      <c r="L13" s="78"/>
      <c r="M13" s="78"/>
      <c r="N13" s="67">
        <f>SUM(K13:M13)</f>
        <v>0</v>
      </c>
      <c r="O13" s="78"/>
      <c r="P13" s="78"/>
      <c r="Q13" s="78"/>
      <c r="R13" s="78"/>
      <c r="S13" s="78"/>
      <c r="T13" s="78"/>
      <c r="U13" s="54">
        <f>SUM(R13:T13)</f>
        <v>0</v>
      </c>
      <c r="V13" s="78"/>
      <c r="W13" s="78"/>
      <c r="X13" s="78"/>
      <c r="Y13" s="54">
        <f>SUM(V13:X13)</f>
        <v>0</v>
      </c>
      <c r="Z13" s="78"/>
      <c r="AA13" s="79"/>
      <c r="AC13" s="77"/>
      <c r="AD13" s="78"/>
      <c r="AE13" s="78"/>
      <c r="AF13" s="78"/>
      <c r="AG13" s="78"/>
      <c r="AH13" s="78"/>
      <c r="AI13" s="78"/>
      <c r="AJ13" s="78"/>
      <c r="AK13" s="78"/>
      <c r="AL13" s="7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</row>
    <row r="14" spans="1:63" ht="24.9" customHeight="1">
      <c r="A14" s="17"/>
      <c r="B14" s="70" t="s">
        <v>189</v>
      </c>
      <c r="C14" s="108"/>
      <c r="D14" s="78"/>
      <c r="E14" s="78"/>
      <c r="F14" s="54">
        <f>SUM(C14:E14)</f>
        <v>0</v>
      </c>
      <c r="G14" s="54"/>
      <c r="H14" s="109"/>
      <c r="I14" s="78"/>
      <c r="J14" s="78"/>
      <c r="K14" s="78"/>
      <c r="L14" s="78"/>
      <c r="M14" s="78"/>
      <c r="N14" s="67">
        <f>SUM(K14:M14)</f>
        <v>0</v>
      </c>
      <c r="O14" s="78"/>
      <c r="P14" s="78"/>
      <c r="Q14" s="78"/>
      <c r="R14" s="78"/>
      <c r="S14" s="78"/>
      <c r="T14" s="78"/>
      <c r="U14" s="54">
        <f>SUM(R14:T14)</f>
        <v>0</v>
      </c>
      <c r="V14" s="78"/>
      <c r="W14" s="78"/>
      <c r="X14" s="78"/>
      <c r="Y14" s="54">
        <f>SUM(V14:X14)</f>
        <v>0</v>
      </c>
      <c r="Z14" s="78"/>
      <c r="AA14" s="79"/>
      <c r="AC14" s="77"/>
      <c r="AD14" s="78"/>
      <c r="AE14" s="78"/>
      <c r="AF14" s="78"/>
      <c r="AG14" s="78"/>
      <c r="AH14" s="78"/>
      <c r="AI14" s="78"/>
      <c r="AJ14" s="78"/>
      <c r="AK14" s="78"/>
      <c r="AL14" s="7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</row>
    <row r="15" spans="1:63" ht="24.9" customHeight="1" thickBot="1">
      <c r="A15" s="18"/>
      <c r="B15" s="34" t="s">
        <v>190</v>
      </c>
      <c r="C15" s="55"/>
      <c r="D15" s="55"/>
      <c r="E15" s="55"/>
      <c r="F15" s="55">
        <f>SUM(C15:E15)</f>
        <v>0</v>
      </c>
      <c r="G15" s="55"/>
      <c r="H15" s="42"/>
      <c r="I15" s="81"/>
      <c r="J15" s="81"/>
      <c r="K15" s="81"/>
      <c r="L15" s="81"/>
      <c r="M15" s="81"/>
      <c r="N15" s="68">
        <f>SUM(K15:M15)</f>
        <v>0</v>
      </c>
      <c r="O15" s="81"/>
      <c r="P15" s="81"/>
      <c r="Q15" s="81"/>
      <c r="R15" s="81"/>
      <c r="S15" s="81"/>
      <c r="T15" s="81"/>
      <c r="U15" s="55">
        <f>SUM(R15:T15)</f>
        <v>0</v>
      </c>
      <c r="V15" s="81"/>
      <c r="W15" s="81"/>
      <c r="X15" s="81"/>
      <c r="Y15" s="81">
        <f>SUM(V15:X15)</f>
        <v>0</v>
      </c>
      <c r="Z15" s="81"/>
      <c r="AA15" s="82"/>
      <c r="AC15" s="80"/>
      <c r="AD15" s="81"/>
      <c r="AE15" s="81"/>
      <c r="AF15" s="81"/>
      <c r="AG15" s="81"/>
      <c r="AH15" s="81"/>
      <c r="AI15" s="81"/>
      <c r="AJ15" s="81"/>
      <c r="AK15" s="81"/>
      <c r="AL15" s="82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</row>
    <row r="16" spans="1:63" ht="24.9" customHeight="1" thickBot="1">
      <c r="A16" s="12" t="s">
        <v>191</v>
      </c>
      <c r="B16" s="3" t="s">
        <v>192</v>
      </c>
      <c r="C16" s="84">
        <v>7522</v>
      </c>
      <c r="D16" s="84">
        <v>1639</v>
      </c>
      <c r="E16" s="84">
        <v>5829</v>
      </c>
      <c r="F16" s="84">
        <f>SUM(C16:E16)</f>
        <v>14990</v>
      </c>
      <c r="G16" s="84">
        <v>32576</v>
      </c>
      <c r="H16" s="41"/>
      <c r="I16" s="84">
        <v>70556.988500001433</v>
      </c>
      <c r="J16" s="84"/>
      <c r="K16" s="84">
        <v>18579.084500002773</v>
      </c>
      <c r="L16" s="84">
        <v>17301.743799999997</v>
      </c>
      <c r="M16" s="84">
        <v>32575.194399998651</v>
      </c>
      <c r="N16" s="84">
        <f>SUM(K16:M16)</f>
        <v>68456.022700001427</v>
      </c>
      <c r="O16" s="84"/>
      <c r="P16" s="84">
        <v>48894.026413030035</v>
      </c>
      <c r="Q16" s="84">
        <v>48894.026413030035</v>
      </c>
      <c r="R16" s="84"/>
      <c r="S16" s="84">
        <v>905.69</v>
      </c>
      <c r="T16" s="84"/>
      <c r="U16" s="56">
        <f>SUM(R16:T16)</f>
        <v>905.69</v>
      </c>
      <c r="V16" s="84"/>
      <c r="W16" s="84">
        <v>905.69</v>
      </c>
      <c r="X16" s="84"/>
      <c r="Y16" s="84">
        <f>SUM(V16:X16)</f>
        <v>905.69</v>
      </c>
      <c r="Z16" s="84">
        <v>29372.639999999999</v>
      </c>
      <c r="AA16" s="85">
        <v>29372.639999999999</v>
      </c>
      <c r="AC16" s="83"/>
      <c r="AD16" s="84"/>
      <c r="AE16" s="84"/>
      <c r="AF16" s="84"/>
      <c r="AG16" s="84"/>
      <c r="AH16" s="84"/>
      <c r="AI16" s="84"/>
      <c r="AJ16" s="84"/>
      <c r="AK16" s="84"/>
      <c r="AL16" s="85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</row>
    <row r="17" spans="1:60" ht="24.9" customHeight="1" thickBot="1">
      <c r="A17" s="12" t="s">
        <v>193</v>
      </c>
      <c r="B17" s="3" t="s">
        <v>194</v>
      </c>
      <c r="C17" s="21">
        <f>SUM(C18:C19)</f>
        <v>14225</v>
      </c>
      <c r="D17" s="21">
        <f>SUM(D18:D19)</f>
        <v>2278</v>
      </c>
      <c r="E17" s="21">
        <f>SUM(E18:E19)</f>
        <v>3027</v>
      </c>
      <c r="F17" s="21">
        <f>SUM(F18:F19)</f>
        <v>19530</v>
      </c>
      <c r="G17" s="21">
        <f>SUM(G18:G19)</f>
        <v>37112</v>
      </c>
      <c r="H17" s="41"/>
      <c r="I17" s="21">
        <f>SUM(I18:I19)</f>
        <v>434253.83467724838</v>
      </c>
      <c r="J17" s="21">
        <f t="shared" ref="J17:AA17" si="2">SUM(J18:J19)</f>
        <v>0</v>
      </c>
      <c r="K17" s="21">
        <f>SUM(K18:K19)</f>
        <v>125201.66274066023</v>
      </c>
      <c r="L17" s="21">
        <f t="shared" si="2"/>
        <v>127095.23577242321</v>
      </c>
      <c r="M17" s="21">
        <f t="shared" si="2"/>
        <v>171691.53159505798</v>
      </c>
      <c r="N17" s="21">
        <f t="shared" si="2"/>
        <v>423988.43010814139</v>
      </c>
      <c r="O17" s="21">
        <f>SUM(O18:O19)</f>
        <v>0</v>
      </c>
      <c r="P17" s="21">
        <f>SUM(P18:P19)</f>
        <v>219756.07450252632</v>
      </c>
      <c r="Q17" s="21">
        <f>SUM(Q18:Q19)</f>
        <v>219756.07450252632</v>
      </c>
      <c r="R17" s="21">
        <f t="shared" si="2"/>
        <v>5000</v>
      </c>
      <c r="S17" s="21">
        <f t="shared" si="2"/>
        <v>0</v>
      </c>
      <c r="T17" s="21">
        <f t="shared" si="2"/>
        <v>0</v>
      </c>
      <c r="U17" s="21">
        <f t="shared" si="2"/>
        <v>5000</v>
      </c>
      <c r="V17" s="21">
        <f t="shared" si="2"/>
        <v>5000</v>
      </c>
      <c r="W17" s="21">
        <f t="shared" si="2"/>
        <v>0</v>
      </c>
      <c r="X17" s="21">
        <f t="shared" si="2"/>
        <v>0</v>
      </c>
      <c r="Y17" s="21">
        <f t="shared" si="2"/>
        <v>5000</v>
      </c>
      <c r="Z17" s="21">
        <f t="shared" si="2"/>
        <v>2333.34</v>
      </c>
      <c r="AA17" s="21">
        <f t="shared" si="2"/>
        <v>2333.34</v>
      </c>
      <c r="AC17" s="71">
        <f t="shared" ref="AC17:AL17" si="3">SUM(AC18:AC19)</f>
        <v>0</v>
      </c>
      <c r="AD17" s="72">
        <f t="shared" si="3"/>
        <v>0</v>
      </c>
      <c r="AE17" s="72">
        <f t="shared" si="3"/>
        <v>0</v>
      </c>
      <c r="AF17" s="72">
        <f t="shared" si="3"/>
        <v>0</v>
      </c>
      <c r="AG17" s="72">
        <f t="shared" si="3"/>
        <v>0</v>
      </c>
      <c r="AH17" s="72">
        <f t="shared" si="3"/>
        <v>0</v>
      </c>
      <c r="AI17" s="72">
        <f t="shared" si="3"/>
        <v>0</v>
      </c>
      <c r="AJ17" s="72">
        <f t="shared" si="3"/>
        <v>0</v>
      </c>
      <c r="AK17" s="72">
        <f t="shared" si="3"/>
        <v>0</v>
      </c>
      <c r="AL17" s="73">
        <f t="shared" si="3"/>
        <v>0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</row>
    <row r="18" spans="1:60" ht="24.9" customHeight="1">
      <c r="A18" s="16"/>
      <c r="B18" s="5" t="s">
        <v>195</v>
      </c>
      <c r="C18" s="53">
        <v>14057</v>
      </c>
      <c r="D18" s="53">
        <v>689</v>
      </c>
      <c r="E18" s="53">
        <v>1085</v>
      </c>
      <c r="F18" s="53">
        <f>SUM(C18:E18)</f>
        <v>15831</v>
      </c>
      <c r="G18" s="53">
        <v>28647</v>
      </c>
      <c r="H18" s="43"/>
      <c r="I18" s="87">
        <v>121996.2630999985</v>
      </c>
      <c r="J18" s="87"/>
      <c r="K18" s="87">
        <v>113283.90349999849</v>
      </c>
      <c r="L18" s="87">
        <v>2840.5939000000076</v>
      </c>
      <c r="M18" s="87">
        <v>3995.8626000000136</v>
      </c>
      <c r="N18" s="68">
        <f t="shared" ref="N18:N50" si="4">SUM(K18:M18)</f>
        <v>120120.3599999985</v>
      </c>
      <c r="O18" s="87"/>
      <c r="P18" s="87">
        <v>50772.959700924344</v>
      </c>
      <c r="Q18" s="87">
        <v>50772.959700924344</v>
      </c>
      <c r="R18" s="87">
        <v>5000</v>
      </c>
      <c r="S18" s="87"/>
      <c r="T18" s="87"/>
      <c r="U18" s="58">
        <f t="shared" ref="U18:U23" si="5">SUM(R18:T18)</f>
        <v>5000</v>
      </c>
      <c r="V18" s="87">
        <v>5000</v>
      </c>
      <c r="W18" s="87"/>
      <c r="X18" s="87"/>
      <c r="Y18" s="59">
        <f>SUM(V18:X18)</f>
        <v>5000</v>
      </c>
      <c r="Z18" s="87">
        <v>3333.34</v>
      </c>
      <c r="AA18" s="88">
        <v>3333.34</v>
      </c>
      <c r="AC18" s="86"/>
      <c r="AD18" s="87"/>
      <c r="AE18" s="87"/>
      <c r="AF18" s="87"/>
      <c r="AG18" s="87"/>
      <c r="AH18" s="87"/>
      <c r="AI18" s="87"/>
      <c r="AJ18" s="87"/>
      <c r="AK18" s="87"/>
      <c r="AL18" s="88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</row>
    <row r="19" spans="1:60" ht="24.9" customHeight="1" thickBot="1">
      <c r="A19" s="18"/>
      <c r="B19" s="35" t="s">
        <v>196</v>
      </c>
      <c r="C19" s="53">
        <v>168</v>
      </c>
      <c r="D19" s="53">
        <v>1589</v>
      </c>
      <c r="E19" s="53">
        <v>1942</v>
      </c>
      <c r="F19" s="53">
        <f>SUM(C19:E19)</f>
        <v>3699</v>
      </c>
      <c r="G19" s="53">
        <v>8465</v>
      </c>
      <c r="H19" s="198"/>
      <c r="I19" s="90">
        <v>312257.57157724991</v>
      </c>
      <c r="J19" s="90"/>
      <c r="K19" s="90">
        <v>11917.759240661744</v>
      </c>
      <c r="L19" s="90">
        <v>124254.64187242321</v>
      </c>
      <c r="M19" s="90">
        <v>167695.66899505796</v>
      </c>
      <c r="N19" s="90">
        <f t="shared" si="4"/>
        <v>303868.07010814291</v>
      </c>
      <c r="O19" s="90"/>
      <c r="P19" s="90">
        <v>168983.11480160197</v>
      </c>
      <c r="Q19" s="90">
        <v>168983.11480160197</v>
      </c>
      <c r="R19" s="90"/>
      <c r="S19" s="90"/>
      <c r="T19" s="90"/>
      <c r="U19" s="58">
        <f t="shared" si="5"/>
        <v>0</v>
      </c>
      <c r="V19" s="90"/>
      <c r="W19" s="90"/>
      <c r="X19" s="90"/>
      <c r="Y19" s="59">
        <f>SUM(V19:X19)</f>
        <v>0</v>
      </c>
      <c r="Z19" s="90">
        <v>-1000</v>
      </c>
      <c r="AA19" s="91">
        <v>-1000</v>
      </c>
      <c r="AC19" s="89"/>
      <c r="AD19" s="90"/>
      <c r="AE19" s="90"/>
      <c r="AF19" s="90"/>
      <c r="AG19" s="90"/>
      <c r="AH19" s="90"/>
      <c r="AI19" s="90"/>
      <c r="AJ19" s="90"/>
      <c r="AK19" s="90"/>
      <c r="AL19" s="91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</row>
    <row r="20" spans="1:60" ht="24.9" customHeight="1" thickBot="1">
      <c r="A20" s="12" t="s">
        <v>197</v>
      </c>
      <c r="B20" s="3" t="s">
        <v>198</v>
      </c>
      <c r="C20" s="84">
        <v>17797</v>
      </c>
      <c r="D20" s="84">
        <v>729</v>
      </c>
      <c r="E20" s="84">
        <v>9025</v>
      </c>
      <c r="F20" s="84">
        <f>SUM(C20:E20)</f>
        <v>27551</v>
      </c>
      <c r="G20" s="84">
        <v>54425</v>
      </c>
      <c r="H20" s="41"/>
      <c r="I20" s="206">
        <v>15462213.449399574</v>
      </c>
      <c r="J20" s="206"/>
      <c r="K20" s="93">
        <v>9199738.4885994997</v>
      </c>
      <c r="L20" s="93">
        <v>424990.35760000278</v>
      </c>
      <c r="M20" s="93">
        <v>5490698.5392000712</v>
      </c>
      <c r="N20" s="93">
        <f>SUM(K20:M20)</f>
        <v>15115427.385399574</v>
      </c>
      <c r="O20" s="93"/>
      <c r="P20" s="93">
        <v>7723619.4600968966</v>
      </c>
      <c r="Q20" s="93">
        <v>7723568.9864933919</v>
      </c>
      <c r="R20" s="93">
        <v>2713146.2120946478</v>
      </c>
      <c r="S20" s="93">
        <v>97756.057119722143</v>
      </c>
      <c r="T20" s="93">
        <v>2957151.680785608</v>
      </c>
      <c r="U20" s="93">
        <f t="shared" si="5"/>
        <v>5768053.9499999778</v>
      </c>
      <c r="V20" s="93">
        <v>2713146.2120946478</v>
      </c>
      <c r="W20" s="93">
        <v>97756.057119722143</v>
      </c>
      <c r="X20" s="93">
        <v>2957151.680785608</v>
      </c>
      <c r="Y20" s="93">
        <f>SUM(V20:X20)</f>
        <v>5768053.9499999778</v>
      </c>
      <c r="Z20" s="93">
        <v>8471454.3100000005</v>
      </c>
      <c r="AA20" s="94">
        <v>8471454.3100000005</v>
      </c>
      <c r="AC20" s="92"/>
      <c r="AD20" s="93"/>
      <c r="AE20" s="93"/>
      <c r="AF20" s="93"/>
      <c r="AG20" s="93"/>
      <c r="AH20" s="93"/>
      <c r="AI20" s="93"/>
      <c r="AJ20" s="93"/>
      <c r="AK20" s="93"/>
      <c r="AL20" s="94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</row>
    <row r="21" spans="1:60" ht="24.9" customHeight="1" thickBot="1">
      <c r="A21" s="12" t="s">
        <v>199</v>
      </c>
      <c r="B21" s="3" t="s">
        <v>200</v>
      </c>
      <c r="C21" s="21">
        <f>SUM(C22:C23)</f>
        <v>266</v>
      </c>
      <c r="D21" s="72">
        <f t="shared" ref="D21:AA21" si="6">SUM(D22:D23)</f>
        <v>1680</v>
      </c>
      <c r="E21" s="72">
        <f t="shared" si="6"/>
        <v>1942</v>
      </c>
      <c r="F21" s="57">
        <f>SUM(F22:F23)</f>
        <v>3888</v>
      </c>
      <c r="G21" s="57">
        <f>SUM(G22:G23)</f>
        <v>9094</v>
      </c>
      <c r="H21" s="72"/>
      <c r="I21" s="72">
        <f t="shared" si="6"/>
        <v>3982898.1328474386</v>
      </c>
      <c r="J21" s="72">
        <f t="shared" si="6"/>
        <v>3183965.2867983668</v>
      </c>
      <c r="K21" s="72">
        <f t="shared" si="6"/>
        <v>357926.76141677424</v>
      </c>
      <c r="L21" s="72">
        <f t="shared" si="6"/>
        <v>2176174.0879702992</v>
      </c>
      <c r="M21" s="72">
        <f>SUM(M22:M23)</f>
        <v>1273541.4843086286</v>
      </c>
      <c r="N21" s="57">
        <f>SUM(N22:N23)</f>
        <v>3807642.3336957023</v>
      </c>
      <c r="O21" s="72">
        <f>SUM(O22:O23)</f>
        <v>3043760.65</v>
      </c>
      <c r="P21" s="72">
        <f t="shared" si="6"/>
        <v>2391436.1458539809</v>
      </c>
      <c r="Q21" s="72">
        <f t="shared" si="6"/>
        <v>478790.0935020335</v>
      </c>
      <c r="R21" s="72">
        <f>SUM(R22:R23)</f>
        <v>157364.19575068721</v>
      </c>
      <c r="S21" s="72">
        <f>SUM(S22:S23)</f>
        <v>1765260.0689432549</v>
      </c>
      <c r="T21" s="72">
        <f>SUM(T22:T23)</f>
        <v>422789.11530605797</v>
      </c>
      <c r="U21" s="57">
        <f>SUM(U22:U23)</f>
        <v>2345413.38</v>
      </c>
      <c r="V21" s="72">
        <f t="shared" si="6"/>
        <v>32681.403750687212</v>
      </c>
      <c r="W21" s="72">
        <f t="shared" si="6"/>
        <v>376240.66894325498</v>
      </c>
      <c r="X21" s="72">
        <f t="shared" si="6"/>
        <v>102972.99530605797</v>
      </c>
      <c r="Y21" s="57">
        <f>SUM(Y22:Y23)</f>
        <v>511895.06800000014</v>
      </c>
      <c r="Z21" s="72">
        <f t="shared" si="6"/>
        <v>2183545.4099999997</v>
      </c>
      <c r="AA21" s="73">
        <f t="shared" si="6"/>
        <v>447661.57999999967</v>
      </c>
      <c r="AC21" s="71">
        <f t="shared" ref="AC21:AL21" si="7">SUM(AC22:AC23)</f>
        <v>0</v>
      </c>
      <c r="AD21" s="72">
        <f t="shared" si="7"/>
        <v>0</v>
      </c>
      <c r="AE21" s="72">
        <f t="shared" si="7"/>
        <v>0</v>
      </c>
      <c r="AF21" s="72">
        <f t="shared" si="7"/>
        <v>0</v>
      </c>
      <c r="AG21" s="72">
        <f t="shared" si="7"/>
        <v>0</v>
      </c>
      <c r="AH21" s="72">
        <f t="shared" si="7"/>
        <v>0</v>
      </c>
      <c r="AI21" s="72">
        <f t="shared" si="7"/>
        <v>0</v>
      </c>
      <c r="AJ21" s="72">
        <f t="shared" si="7"/>
        <v>0</v>
      </c>
      <c r="AK21" s="72">
        <f t="shared" si="7"/>
        <v>0</v>
      </c>
      <c r="AL21" s="73">
        <f t="shared" si="7"/>
        <v>0</v>
      </c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</row>
    <row r="22" spans="1:60" ht="24.9" customHeight="1">
      <c r="A22" s="16"/>
      <c r="B22" s="5" t="s">
        <v>201</v>
      </c>
      <c r="C22" s="53">
        <v>266</v>
      </c>
      <c r="D22" s="53">
        <v>1680</v>
      </c>
      <c r="E22" s="53">
        <v>1942</v>
      </c>
      <c r="F22" s="53">
        <f>SUM(C22:E22)</f>
        <v>3888</v>
      </c>
      <c r="G22" s="53">
        <v>9094</v>
      </c>
      <c r="H22" s="53">
        <v>3888</v>
      </c>
      <c r="I22" s="75">
        <v>3982898.1328474386</v>
      </c>
      <c r="J22" s="75">
        <v>3183965.2867983668</v>
      </c>
      <c r="K22" s="75">
        <v>357926.76141677424</v>
      </c>
      <c r="L22" s="75">
        <v>2176174.0879702992</v>
      </c>
      <c r="M22" s="75">
        <v>1273541.4843086286</v>
      </c>
      <c r="N22" s="90">
        <f t="shared" si="4"/>
        <v>3807642.3336957023</v>
      </c>
      <c r="O22" s="75">
        <v>3043760.65</v>
      </c>
      <c r="P22" s="75">
        <v>2391436.1458539809</v>
      </c>
      <c r="Q22" s="75">
        <v>478790.0935020335</v>
      </c>
      <c r="R22" s="75">
        <v>157364.19575068721</v>
      </c>
      <c r="S22" s="75">
        <v>1765260.0689432549</v>
      </c>
      <c r="T22" s="75">
        <v>422789.11530605797</v>
      </c>
      <c r="U22" s="75">
        <f t="shared" si="5"/>
        <v>2345413.38</v>
      </c>
      <c r="V22" s="75">
        <v>32681.403750687212</v>
      </c>
      <c r="W22" s="75">
        <v>376240.66894325498</v>
      </c>
      <c r="X22" s="75">
        <v>102972.99530605797</v>
      </c>
      <c r="Y22" s="50">
        <f>(SUM(V22:X22))-0</f>
        <v>511895.06800000014</v>
      </c>
      <c r="Z22" s="75">
        <v>2183545.4099999997</v>
      </c>
      <c r="AA22" s="76">
        <v>447661.57999999967</v>
      </c>
      <c r="AC22" s="74"/>
      <c r="AD22" s="75"/>
      <c r="AE22" s="75"/>
      <c r="AF22" s="75"/>
      <c r="AG22" s="75"/>
      <c r="AH22" s="75"/>
      <c r="AI22" s="75"/>
      <c r="AJ22" s="75"/>
      <c r="AK22" s="75"/>
      <c r="AL22" s="76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</row>
    <row r="23" spans="1:60" ht="24.9" customHeight="1" thickBot="1">
      <c r="A23" s="18"/>
      <c r="B23" s="36" t="s">
        <v>202</v>
      </c>
      <c r="C23" s="53"/>
      <c r="D23" s="53"/>
      <c r="E23" s="53"/>
      <c r="F23" s="53">
        <f>SUM(C23:E23)</f>
        <v>0</v>
      </c>
      <c r="G23" s="50"/>
      <c r="H23" s="50"/>
      <c r="I23" s="50"/>
      <c r="J23" s="50"/>
      <c r="K23" s="50"/>
      <c r="L23" s="50"/>
      <c r="M23" s="50"/>
      <c r="N23" s="68">
        <f t="shared" si="4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/>
      <c r="Z23" s="50"/>
      <c r="AA23" s="115"/>
      <c r="AC23" s="114"/>
      <c r="AD23" s="50"/>
      <c r="AE23" s="50"/>
      <c r="AF23" s="50"/>
      <c r="AG23" s="50"/>
      <c r="AH23" s="50"/>
      <c r="AI23" s="50"/>
      <c r="AJ23" s="50"/>
      <c r="AK23" s="50"/>
      <c r="AL23" s="115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</row>
    <row r="24" spans="1:60" ht="24.9" customHeight="1" thickBot="1">
      <c r="A24" s="12" t="s">
        <v>203</v>
      </c>
      <c r="B24" s="3" t="s">
        <v>204</v>
      </c>
      <c r="C24" s="25">
        <f t="shared" ref="C24:AA24" si="8">SUM(C25:C27)</f>
        <v>2334</v>
      </c>
      <c r="D24" s="25">
        <f t="shared" si="8"/>
        <v>201152</v>
      </c>
      <c r="E24" s="25">
        <f t="shared" si="8"/>
        <v>1942</v>
      </c>
      <c r="F24" s="25">
        <f t="shared" si="8"/>
        <v>205428</v>
      </c>
      <c r="G24" s="25">
        <f t="shared" si="8"/>
        <v>74997</v>
      </c>
      <c r="H24" s="25"/>
      <c r="I24" s="25">
        <f t="shared" si="8"/>
        <v>1055223.1821511004</v>
      </c>
      <c r="J24" s="25">
        <f t="shared" si="8"/>
        <v>410588.67905421363</v>
      </c>
      <c r="K24" s="25">
        <f t="shared" si="8"/>
        <v>56559.392746400743</v>
      </c>
      <c r="L24" s="25">
        <f t="shared" si="8"/>
        <v>730892.89909721422</v>
      </c>
      <c r="M24" s="25">
        <f t="shared" si="8"/>
        <v>252973.45795159059</v>
      </c>
      <c r="N24" s="25">
        <f t="shared" si="8"/>
        <v>1040425.7497952055</v>
      </c>
      <c r="O24" s="25">
        <f t="shared" si="8"/>
        <v>398750.73</v>
      </c>
      <c r="P24" s="25">
        <f t="shared" si="8"/>
        <v>822668.70522414357</v>
      </c>
      <c r="Q24" s="25">
        <f t="shared" si="8"/>
        <v>604466.03596155788</v>
      </c>
      <c r="R24" s="25">
        <f t="shared" si="8"/>
        <v>9569.4266666666681</v>
      </c>
      <c r="S24" s="25">
        <f t="shared" si="8"/>
        <v>393938.7350000001</v>
      </c>
      <c r="T24" s="25">
        <f t="shared" si="8"/>
        <v>37193</v>
      </c>
      <c r="U24" s="25">
        <f>SUM(U25:U27)</f>
        <v>440701.16166666674</v>
      </c>
      <c r="V24" s="25">
        <f t="shared" si="8"/>
        <v>3263.8266666666677</v>
      </c>
      <c r="W24" s="25">
        <f t="shared" si="8"/>
        <v>140471.11500000011</v>
      </c>
      <c r="X24" s="25">
        <f t="shared" si="8"/>
        <v>7438.5999999999985</v>
      </c>
      <c r="Y24" s="25">
        <f t="shared" si="8"/>
        <v>151173.54166666674</v>
      </c>
      <c r="Z24" s="25">
        <f t="shared" si="8"/>
        <v>484552.73787581699</v>
      </c>
      <c r="AA24" s="25">
        <f t="shared" si="8"/>
        <v>138265.11787581703</v>
      </c>
      <c r="AC24" s="95">
        <f t="shared" ref="AC24:AL24" si="9">SUM(AC25:AC27)</f>
        <v>0</v>
      </c>
      <c r="AD24" s="96">
        <f t="shared" si="9"/>
        <v>0</v>
      </c>
      <c r="AE24" s="96">
        <f t="shared" si="9"/>
        <v>0</v>
      </c>
      <c r="AF24" s="96">
        <f t="shared" si="9"/>
        <v>0</v>
      </c>
      <c r="AG24" s="96">
        <f t="shared" si="9"/>
        <v>0</v>
      </c>
      <c r="AH24" s="96">
        <f t="shared" si="9"/>
        <v>0</v>
      </c>
      <c r="AI24" s="96">
        <f t="shared" si="9"/>
        <v>0</v>
      </c>
      <c r="AJ24" s="96">
        <f t="shared" si="9"/>
        <v>0</v>
      </c>
      <c r="AK24" s="96">
        <f t="shared" si="9"/>
        <v>0</v>
      </c>
      <c r="AL24" s="97">
        <f t="shared" si="9"/>
        <v>0</v>
      </c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</row>
    <row r="25" spans="1:60" ht="24.9" customHeight="1">
      <c r="A25" s="16"/>
      <c r="B25" s="5" t="s">
        <v>205</v>
      </c>
      <c r="C25" s="53">
        <v>2047</v>
      </c>
      <c r="D25" s="53">
        <v>199445</v>
      </c>
      <c r="E25" s="53"/>
      <c r="F25" s="53">
        <f>SUM(C25:E25)</f>
        <v>201492</v>
      </c>
      <c r="G25" s="53">
        <v>65844</v>
      </c>
      <c r="H25" s="53">
        <v>201492</v>
      </c>
      <c r="I25" s="75">
        <v>541987.33333333372</v>
      </c>
      <c r="J25" s="75"/>
      <c r="K25" s="75">
        <v>18567.222222222237</v>
      </c>
      <c r="L25" s="75">
        <v>523420.11111111153</v>
      </c>
      <c r="M25" s="75"/>
      <c r="N25" s="68">
        <f t="shared" si="4"/>
        <v>541987.33333333372</v>
      </c>
      <c r="O25" s="75"/>
      <c r="P25" s="75">
        <v>549915.36864591006</v>
      </c>
      <c r="Q25" s="75">
        <v>549915.36864591006</v>
      </c>
      <c r="R25" s="51">
        <v>1687.4266666666679</v>
      </c>
      <c r="S25" s="51">
        <v>77104.215000000069</v>
      </c>
      <c r="T25" s="51"/>
      <c r="U25" s="75">
        <f>SUM(R25:T25)</f>
        <v>78791.641666666736</v>
      </c>
      <c r="V25" s="51">
        <v>1687.4266666666679</v>
      </c>
      <c r="W25" s="51">
        <v>77104.215000000069</v>
      </c>
      <c r="X25" s="51"/>
      <c r="Y25" s="53">
        <f>SUM(V25:X25)</f>
        <v>78791.641666666736</v>
      </c>
      <c r="Z25" s="75">
        <v>51693.217875816998</v>
      </c>
      <c r="AA25" s="76">
        <v>51693.217875816998</v>
      </c>
      <c r="AC25" s="74"/>
      <c r="AD25" s="75"/>
      <c r="AE25" s="75"/>
      <c r="AF25" s="75"/>
      <c r="AG25" s="75"/>
      <c r="AH25" s="75"/>
      <c r="AI25" s="75"/>
      <c r="AJ25" s="75"/>
      <c r="AK25" s="75"/>
      <c r="AL25" s="76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</row>
    <row r="26" spans="1:60" ht="24.9" customHeight="1">
      <c r="A26" s="17"/>
      <c r="B26" s="6" t="s">
        <v>206</v>
      </c>
      <c r="C26" s="53">
        <v>287</v>
      </c>
      <c r="D26" s="53">
        <v>1707</v>
      </c>
      <c r="E26" s="53">
        <v>1942</v>
      </c>
      <c r="F26" s="53">
        <f>SUM(C26:E26)</f>
        <v>3936</v>
      </c>
      <c r="G26" s="53">
        <v>9153</v>
      </c>
      <c r="H26" s="53">
        <v>3936</v>
      </c>
      <c r="I26" s="53">
        <v>513235.8488177667</v>
      </c>
      <c r="J26" s="53">
        <v>410588.67905421363</v>
      </c>
      <c r="K26" s="51">
        <v>37992.170524178502</v>
      </c>
      <c r="L26" s="51">
        <v>207472.78798610275</v>
      </c>
      <c r="M26" s="51">
        <v>252973.45795159059</v>
      </c>
      <c r="N26" s="90">
        <f t="shared" si="4"/>
        <v>498438.41646187182</v>
      </c>
      <c r="O26" s="90">
        <v>398750.73</v>
      </c>
      <c r="P26" s="51">
        <v>272753.33657823346</v>
      </c>
      <c r="Q26" s="51">
        <v>54550.667315647763</v>
      </c>
      <c r="R26" s="51">
        <v>7882</v>
      </c>
      <c r="S26" s="51">
        <v>316834.52</v>
      </c>
      <c r="T26" s="51">
        <v>37193</v>
      </c>
      <c r="U26" s="75">
        <f>SUM(R26:T26)</f>
        <v>361909.52</v>
      </c>
      <c r="V26" s="75">
        <v>1576.3999999999996</v>
      </c>
      <c r="W26" s="75">
        <v>63366.900000000023</v>
      </c>
      <c r="X26" s="75">
        <v>7438.5999999999985</v>
      </c>
      <c r="Y26" s="51">
        <f>SUM(V26:X26)</f>
        <v>72381.900000000023</v>
      </c>
      <c r="Z26" s="51">
        <v>432859.52</v>
      </c>
      <c r="AA26" s="111">
        <v>86571.900000000023</v>
      </c>
      <c r="AC26" s="110"/>
      <c r="AD26" s="51"/>
      <c r="AE26" s="51"/>
      <c r="AF26" s="51"/>
      <c r="AG26" s="51"/>
      <c r="AH26" s="51"/>
      <c r="AI26" s="51"/>
      <c r="AJ26" s="51"/>
      <c r="AK26" s="51"/>
      <c r="AL26" s="111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</row>
    <row r="27" spans="1:60" ht="24.9" customHeight="1" thickBot="1">
      <c r="A27" s="18"/>
      <c r="B27" s="36" t="s">
        <v>207</v>
      </c>
      <c r="C27" s="27"/>
      <c r="D27" s="101"/>
      <c r="E27" s="101"/>
      <c r="F27" s="62">
        <f>SUM(C27:E27)</f>
        <v>0</v>
      </c>
      <c r="G27" s="62"/>
      <c r="H27" s="42"/>
      <c r="I27" s="101"/>
      <c r="J27" s="101"/>
      <c r="K27" s="101"/>
      <c r="L27" s="101"/>
      <c r="M27" s="101"/>
      <c r="N27" s="68">
        <f t="shared" si="4"/>
        <v>0</v>
      </c>
      <c r="O27" s="101"/>
      <c r="P27" s="101"/>
      <c r="Q27" s="101"/>
      <c r="R27" s="101"/>
      <c r="S27" s="101"/>
      <c r="T27" s="101"/>
      <c r="U27" s="62">
        <f>SUM(R27:T27)</f>
        <v>0</v>
      </c>
      <c r="V27" s="101"/>
      <c r="W27" s="101"/>
      <c r="X27" s="101"/>
      <c r="Y27" s="53"/>
      <c r="Z27" s="101"/>
      <c r="AA27" s="102"/>
      <c r="AC27" s="106"/>
      <c r="AD27" s="101"/>
      <c r="AE27" s="101"/>
      <c r="AF27" s="101"/>
      <c r="AG27" s="101"/>
      <c r="AH27" s="101"/>
      <c r="AI27" s="101"/>
      <c r="AJ27" s="101"/>
      <c r="AK27" s="101"/>
      <c r="AL27" s="102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</row>
    <row r="28" spans="1:60" ht="24.9" customHeight="1" thickBot="1">
      <c r="A28" s="12" t="s">
        <v>208</v>
      </c>
      <c r="B28" s="3" t="s">
        <v>209</v>
      </c>
      <c r="C28" s="23"/>
      <c r="D28" s="93"/>
      <c r="E28" s="93"/>
      <c r="F28" s="60">
        <f>SUM(C28:E28)</f>
        <v>0</v>
      </c>
      <c r="G28" s="60"/>
      <c r="H28" s="45"/>
      <c r="I28" s="93"/>
      <c r="J28" s="93"/>
      <c r="K28" s="93"/>
      <c r="L28" s="93"/>
      <c r="M28" s="93"/>
      <c r="N28" s="93">
        <f t="shared" si="4"/>
        <v>0</v>
      </c>
      <c r="O28" s="93"/>
      <c r="P28" s="93"/>
      <c r="Q28" s="93"/>
      <c r="R28" s="93"/>
      <c r="S28" s="93"/>
      <c r="T28" s="93"/>
      <c r="U28" s="60">
        <f>SUM(R28:T28)</f>
        <v>0</v>
      </c>
      <c r="V28" s="93"/>
      <c r="W28" s="93"/>
      <c r="X28" s="93"/>
      <c r="Y28" s="60">
        <f>SUM(V28:X28)</f>
        <v>0</v>
      </c>
      <c r="Z28" s="93"/>
      <c r="AA28" s="94"/>
      <c r="AC28" s="92"/>
      <c r="AD28" s="93"/>
      <c r="AE28" s="93"/>
      <c r="AF28" s="93"/>
      <c r="AG28" s="93"/>
      <c r="AH28" s="93"/>
      <c r="AI28" s="93"/>
      <c r="AJ28" s="93"/>
      <c r="AK28" s="93"/>
      <c r="AL28" s="94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</row>
    <row r="29" spans="1:60" ht="24.9" customHeight="1" thickBot="1">
      <c r="A29" s="19" t="s">
        <v>210</v>
      </c>
      <c r="B29" s="37" t="s">
        <v>211</v>
      </c>
      <c r="C29" s="28"/>
      <c r="D29" s="13"/>
      <c r="E29" s="13"/>
      <c r="F29" s="63">
        <f>SUM(C29:E29)</f>
        <v>0</v>
      </c>
      <c r="G29" s="63"/>
      <c r="H29" s="46"/>
      <c r="I29" s="13"/>
      <c r="J29" s="13"/>
      <c r="K29" s="13"/>
      <c r="L29" s="13"/>
      <c r="M29" s="13"/>
      <c r="N29" s="68">
        <f t="shared" si="4"/>
        <v>0</v>
      </c>
      <c r="O29" s="13"/>
      <c r="P29" s="13"/>
      <c r="Q29" s="13"/>
      <c r="R29" s="13"/>
      <c r="S29" s="13"/>
      <c r="T29" s="13"/>
      <c r="U29" s="63">
        <f>SUM(R29:T29)</f>
        <v>0</v>
      </c>
      <c r="V29" s="13"/>
      <c r="W29" s="13"/>
      <c r="X29" s="13"/>
      <c r="Y29" s="63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</row>
    <row r="30" spans="1:60" ht="36.6" thickBot="1">
      <c r="A30" s="12" t="s">
        <v>212</v>
      </c>
      <c r="B30" s="3" t="s">
        <v>213</v>
      </c>
      <c r="C30" s="25">
        <f>SUM(C31:C32)</f>
        <v>0</v>
      </c>
      <c r="D30" s="96">
        <f>SUM(D31:D32)</f>
        <v>0</v>
      </c>
      <c r="E30" s="96">
        <f>SUM(E31:E32)</f>
        <v>0</v>
      </c>
      <c r="F30" s="61">
        <f>SUM(F31:F32)</f>
        <v>0</v>
      </c>
      <c r="G30" s="61">
        <f>SUM(G31:G32)</f>
        <v>0</v>
      </c>
      <c r="H30" s="41"/>
      <c r="I30" s="96">
        <f t="shared" ref="I30:AA30" si="10">SUM(I31:I32)</f>
        <v>0</v>
      </c>
      <c r="J30" s="96">
        <f t="shared" si="10"/>
        <v>0</v>
      </c>
      <c r="K30" s="96">
        <f t="shared" si="10"/>
        <v>0</v>
      </c>
      <c r="L30" s="96">
        <f t="shared" si="10"/>
        <v>0</v>
      </c>
      <c r="M30" s="96">
        <f>SUM(M31:M32)</f>
        <v>0</v>
      </c>
      <c r="N30" s="66">
        <f>SUM(K30:M30)</f>
        <v>0</v>
      </c>
      <c r="O30" s="96">
        <f t="shared" si="10"/>
        <v>0</v>
      </c>
      <c r="P30" s="96">
        <f t="shared" si="10"/>
        <v>0</v>
      </c>
      <c r="Q30" s="96">
        <f t="shared" si="10"/>
        <v>0</v>
      </c>
      <c r="R30" s="96">
        <f t="shared" si="10"/>
        <v>0</v>
      </c>
      <c r="S30" s="96">
        <f t="shared" si="10"/>
        <v>0</v>
      </c>
      <c r="T30" s="96">
        <f t="shared" si="10"/>
        <v>0</v>
      </c>
      <c r="U30" s="61">
        <f>SUM(U31:U32)</f>
        <v>0</v>
      </c>
      <c r="V30" s="96">
        <f t="shared" si="10"/>
        <v>0</v>
      </c>
      <c r="W30" s="96">
        <f t="shared" si="10"/>
        <v>0</v>
      </c>
      <c r="X30" s="96">
        <f t="shared" si="10"/>
        <v>0</v>
      </c>
      <c r="Y30" s="61">
        <f>SUM(Y31:Y32)</f>
        <v>0</v>
      </c>
      <c r="Z30" s="96">
        <f t="shared" si="10"/>
        <v>0</v>
      </c>
      <c r="AA30" s="97">
        <f t="shared" si="10"/>
        <v>0</v>
      </c>
      <c r="AC30" s="95">
        <f t="shared" ref="AC30:AL30" si="11">SUM(AC31:AC32)</f>
        <v>0</v>
      </c>
      <c r="AD30" s="96">
        <f t="shared" si="11"/>
        <v>0</v>
      </c>
      <c r="AE30" s="96">
        <f t="shared" si="11"/>
        <v>0</v>
      </c>
      <c r="AF30" s="96">
        <f t="shared" si="11"/>
        <v>0</v>
      </c>
      <c r="AG30" s="96">
        <f t="shared" si="11"/>
        <v>0</v>
      </c>
      <c r="AH30" s="96">
        <f t="shared" si="11"/>
        <v>0</v>
      </c>
      <c r="AI30" s="96">
        <f t="shared" si="11"/>
        <v>0</v>
      </c>
      <c r="AJ30" s="96">
        <f t="shared" si="11"/>
        <v>0</v>
      </c>
      <c r="AK30" s="96">
        <f t="shared" si="11"/>
        <v>0</v>
      </c>
      <c r="AL30" s="97">
        <f t="shared" si="11"/>
        <v>0</v>
      </c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</row>
    <row r="31" spans="1:60" ht="27.6">
      <c r="A31" s="16"/>
      <c r="B31" s="5" t="s">
        <v>214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8">
        <f t="shared" si="4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3"/>
      <c r="AC31" s="112"/>
      <c r="AD31" s="52"/>
      <c r="AE31" s="52"/>
      <c r="AF31" s="52"/>
      <c r="AG31" s="52"/>
      <c r="AH31" s="52"/>
      <c r="AI31" s="52"/>
      <c r="AJ31" s="52"/>
      <c r="AK31" s="52"/>
      <c r="AL31" s="113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</row>
    <row r="32" spans="1:60" ht="42" thickBot="1">
      <c r="A32" s="18"/>
      <c r="B32" s="36" t="s">
        <v>215</v>
      </c>
      <c r="C32" s="24"/>
      <c r="D32" s="50"/>
      <c r="E32" s="50"/>
      <c r="F32" s="50">
        <f>SUM(C32:E32)</f>
        <v>0</v>
      </c>
      <c r="G32" s="50"/>
      <c r="H32" s="109"/>
      <c r="I32" s="50"/>
      <c r="J32" s="50"/>
      <c r="K32" s="50"/>
      <c r="L32" s="50"/>
      <c r="M32" s="50"/>
      <c r="N32" s="68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5"/>
      <c r="AC32" s="114"/>
      <c r="AD32" s="50"/>
      <c r="AE32" s="50"/>
      <c r="AF32" s="50"/>
      <c r="AG32" s="50"/>
      <c r="AH32" s="50"/>
      <c r="AI32" s="50"/>
      <c r="AJ32" s="50"/>
      <c r="AK32" s="50"/>
      <c r="AL32" s="115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</row>
    <row r="33" spans="1:60" ht="24.6" thickBot="1">
      <c r="A33" s="12" t="s">
        <v>216</v>
      </c>
      <c r="B33" s="3" t="s">
        <v>217</v>
      </c>
      <c r="C33" s="23"/>
      <c r="D33" s="93"/>
      <c r="E33" s="93"/>
      <c r="F33" s="60">
        <f>SUM(C33:E33)</f>
        <v>0</v>
      </c>
      <c r="G33" s="60"/>
      <c r="H33" s="93"/>
      <c r="I33" s="93"/>
      <c r="J33" s="93"/>
      <c r="K33" s="93"/>
      <c r="L33" s="93"/>
      <c r="M33" s="93"/>
      <c r="N33" s="93">
        <f t="shared" si="4"/>
        <v>0</v>
      </c>
      <c r="O33" s="93"/>
      <c r="P33" s="93"/>
      <c r="Q33" s="93"/>
      <c r="R33" s="93"/>
      <c r="S33" s="93"/>
      <c r="T33" s="93"/>
      <c r="U33" s="60">
        <f>SUM(R33:T33)</f>
        <v>0</v>
      </c>
      <c r="V33" s="93"/>
      <c r="W33" s="93"/>
      <c r="X33" s="93"/>
      <c r="Y33" s="60">
        <f>SUM(V33:X33)</f>
        <v>0</v>
      </c>
      <c r="Z33" s="93"/>
      <c r="AA33" s="94"/>
      <c r="AC33" s="92"/>
      <c r="AD33" s="93"/>
      <c r="AE33" s="93"/>
      <c r="AF33" s="93"/>
      <c r="AG33" s="93"/>
      <c r="AH33" s="93"/>
      <c r="AI33" s="93"/>
      <c r="AJ33" s="93"/>
      <c r="AK33" s="93"/>
      <c r="AL33" s="94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</row>
    <row r="34" spans="1:60" ht="36.6" thickBot="1">
      <c r="A34" s="12" t="s">
        <v>218</v>
      </c>
      <c r="B34" s="3" t="s">
        <v>219</v>
      </c>
      <c r="C34" s="25">
        <f>SUM(C35:C36)</f>
        <v>0</v>
      </c>
      <c r="D34" s="96">
        <f>SUM(D35:D36)</f>
        <v>0</v>
      </c>
      <c r="E34" s="96">
        <f>SUM(E35:E36)</f>
        <v>0</v>
      </c>
      <c r="F34" s="61">
        <f>SUM(F35:F36)</f>
        <v>0</v>
      </c>
      <c r="G34" s="61">
        <f>SUM(G35:G36)</f>
        <v>0</v>
      </c>
      <c r="H34" s="42"/>
      <c r="I34" s="96">
        <f t="shared" ref="I34:AA34" si="12">SUM(I35:I36)</f>
        <v>0</v>
      </c>
      <c r="J34" s="96">
        <f t="shared" si="12"/>
        <v>0</v>
      </c>
      <c r="K34" s="96">
        <f t="shared" si="12"/>
        <v>0</v>
      </c>
      <c r="L34" s="96">
        <f t="shared" si="12"/>
        <v>0</v>
      </c>
      <c r="M34" s="96">
        <f t="shared" si="12"/>
        <v>0</v>
      </c>
      <c r="N34" s="96">
        <f>SUM(K34:M34)</f>
        <v>0</v>
      </c>
      <c r="O34" s="96">
        <f t="shared" si="12"/>
        <v>0</v>
      </c>
      <c r="P34" s="96">
        <f t="shared" si="12"/>
        <v>0</v>
      </c>
      <c r="Q34" s="96">
        <f t="shared" si="12"/>
        <v>0</v>
      </c>
      <c r="R34" s="96">
        <f t="shared" si="12"/>
        <v>0</v>
      </c>
      <c r="S34" s="96">
        <f t="shared" si="12"/>
        <v>0</v>
      </c>
      <c r="T34" s="96">
        <f t="shared" si="12"/>
        <v>0</v>
      </c>
      <c r="U34" s="61">
        <f t="shared" si="12"/>
        <v>0</v>
      </c>
      <c r="V34" s="96">
        <f t="shared" si="12"/>
        <v>0</v>
      </c>
      <c r="W34" s="96">
        <f t="shared" si="12"/>
        <v>0</v>
      </c>
      <c r="X34" s="96">
        <f t="shared" si="12"/>
        <v>0</v>
      </c>
      <c r="Y34" s="61">
        <f t="shared" si="12"/>
        <v>0</v>
      </c>
      <c r="Z34" s="96">
        <f t="shared" si="12"/>
        <v>0</v>
      </c>
      <c r="AA34" s="97">
        <f t="shared" si="12"/>
        <v>0</v>
      </c>
      <c r="AC34" s="95">
        <f t="shared" ref="AC34:AL34" si="13">SUM(AC35:AC36)</f>
        <v>0</v>
      </c>
      <c r="AD34" s="96">
        <f t="shared" si="13"/>
        <v>0</v>
      </c>
      <c r="AE34" s="96">
        <f t="shared" si="13"/>
        <v>0</v>
      </c>
      <c r="AF34" s="96">
        <f t="shared" si="13"/>
        <v>0</v>
      </c>
      <c r="AG34" s="96">
        <f t="shared" si="13"/>
        <v>0</v>
      </c>
      <c r="AH34" s="96">
        <f t="shared" si="13"/>
        <v>0</v>
      </c>
      <c r="AI34" s="96">
        <f t="shared" si="13"/>
        <v>0</v>
      </c>
      <c r="AJ34" s="96">
        <f t="shared" si="13"/>
        <v>0</v>
      </c>
      <c r="AK34" s="96">
        <f t="shared" si="13"/>
        <v>0</v>
      </c>
      <c r="AL34" s="97">
        <f t="shared" si="13"/>
        <v>0</v>
      </c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</row>
    <row r="35" spans="1:60" ht="27.6">
      <c r="A35" s="16"/>
      <c r="B35" s="7" t="s">
        <v>220</v>
      </c>
      <c r="C35" s="22"/>
      <c r="D35" s="87"/>
      <c r="E35" s="87"/>
      <c r="F35" s="58">
        <f>SUM(C35:E35)</f>
        <v>0</v>
      </c>
      <c r="G35" s="58"/>
      <c r="H35" s="43"/>
      <c r="I35" s="87"/>
      <c r="J35" s="87"/>
      <c r="K35" s="87"/>
      <c r="L35" s="87"/>
      <c r="M35" s="87"/>
      <c r="N35" s="87">
        <f t="shared" si="4"/>
        <v>0</v>
      </c>
      <c r="O35" s="87"/>
      <c r="P35" s="87"/>
      <c r="Q35" s="87"/>
      <c r="R35" s="87"/>
      <c r="S35" s="87"/>
      <c r="T35" s="87"/>
      <c r="U35" s="58">
        <f>SUM(R35:T35)</f>
        <v>0</v>
      </c>
      <c r="V35" s="87"/>
      <c r="W35" s="87"/>
      <c r="X35" s="87"/>
      <c r="Y35" s="58">
        <f>SUM(V35:X35)</f>
        <v>0</v>
      </c>
      <c r="Z35" s="87"/>
      <c r="AA35" s="88"/>
      <c r="AC35" s="86"/>
      <c r="AD35" s="87"/>
      <c r="AE35" s="87"/>
      <c r="AF35" s="87"/>
      <c r="AG35" s="87"/>
      <c r="AH35" s="87"/>
      <c r="AI35" s="87"/>
      <c r="AJ35" s="87"/>
      <c r="AK35" s="87"/>
      <c r="AL35" s="88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</row>
    <row r="36" spans="1:60" ht="42" thickBot="1">
      <c r="A36" s="18"/>
      <c r="B36" s="36" t="s">
        <v>221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4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5"/>
      <c r="AC36" s="114"/>
      <c r="AD36" s="50"/>
      <c r="AE36" s="50"/>
      <c r="AF36" s="50"/>
      <c r="AG36" s="50"/>
      <c r="AH36" s="50"/>
      <c r="AI36" s="50"/>
      <c r="AJ36" s="50"/>
      <c r="AK36" s="50"/>
      <c r="AL36" s="115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</row>
    <row r="37" spans="1:60" ht="15" thickBot="1">
      <c r="A37" s="12" t="s">
        <v>222</v>
      </c>
      <c r="B37" s="3" t="s">
        <v>223</v>
      </c>
      <c r="C37" s="99">
        <v>10</v>
      </c>
      <c r="D37" s="99"/>
      <c r="E37" s="99"/>
      <c r="F37" s="99">
        <f>SUM(C37:E37)</f>
        <v>10</v>
      </c>
      <c r="G37" s="99">
        <v>3</v>
      </c>
      <c r="H37" s="44"/>
      <c r="I37" s="99">
        <v>1907.6409639999999</v>
      </c>
      <c r="J37" s="99">
        <v>1526.1127712000002</v>
      </c>
      <c r="K37" s="99">
        <v>1907.6409639999999</v>
      </c>
      <c r="L37" s="99"/>
      <c r="M37" s="99"/>
      <c r="N37" s="99">
        <f t="shared" si="4"/>
        <v>1907.6409639999999</v>
      </c>
      <c r="O37" s="99">
        <v>1526.1127712000002</v>
      </c>
      <c r="P37" s="99">
        <v>2550.4540004156843</v>
      </c>
      <c r="Q37" s="99">
        <v>510.09080008316187</v>
      </c>
      <c r="R37" s="99"/>
      <c r="S37" s="99"/>
      <c r="T37" s="99"/>
      <c r="U37" s="64">
        <f>SUM(R37:T37)</f>
        <v>0</v>
      </c>
      <c r="V37" s="99"/>
      <c r="W37" s="99"/>
      <c r="X37" s="99"/>
      <c r="Y37" s="64">
        <f>SUM(V37:X37)</f>
        <v>0</v>
      </c>
      <c r="Z37" s="99"/>
      <c r="AA37" s="100"/>
      <c r="AC37" s="98"/>
      <c r="AD37" s="99"/>
      <c r="AE37" s="99"/>
      <c r="AF37" s="99"/>
      <c r="AG37" s="99"/>
      <c r="AH37" s="99"/>
      <c r="AI37" s="99"/>
      <c r="AJ37" s="99"/>
      <c r="AK37" s="99"/>
      <c r="AL37" s="100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</row>
    <row r="38" spans="1:60" ht="24.6" thickBot="1">
      <c r="A38" s="12" t="s">
        <v>224</v>
      </c>
      <c r="B38" s="3" t="s">
        <v>225</v>
      </c>
      <c r="C38" s="23">
        <v>1</v>
      </c>
      <c r="D38" s="93"/>
      <c r="E38" s="93"/>
      <c r="F38" s="60">
        <f>SUM(C38:E38)</f>
        <v>1</v>
      </c>
      <c r="G38" s="60">
        <v>324</v>
      </c>
      <c r="H38" s="45"/>
      <c r="I38" s="93">
        <v>4758.74</v>
      </c>
      <c r="J38" s="93">
        <v>3806.9920000000002</v>
      </c>
      <c r="K38" s="93">
        <v>4758.74</v>
      </c>
      <c r="L38" s="93"/>
      <c r="M38" s="93"/>
      <c r="N38" s="93">
        <f t="shared" si="4"/>
        <v>4758.74</v>
      </c>
      <c r="O38" s="93">
        <v>3806.9920000000002</v>
      </c>
      <c r="P38" s="93">
        <v>35494.405983606557</v>
      </c>
      <c r="Q38" s="93">
        <v>10791.377165290382</v>
      </c>
      <c r="R38" s="93"/>
      <c r="S38" s="93"/>
      <c r="T38" s="93"/>
      <c r="U38" s="60">
        <f>SUM(R38:T38)</f>
        <v>0</v>
      </c>
      <c r="V38" s="93"/>
      <c r="W38" s="93"/>
      <c r="X38" s="93"/>
      <c r="Y38" s="60">
        <f>SUM(V38:X38)</f>
        <v>0</v>
      </c>
      <c r="Z38" s="93"/>
      <c r="AA38" s="94"/>
      <c r="AC38" s="92"/>
      <c r="AD38" s="93"/>
      <c r="AE38" s="93"/>
      <c r="AF38" s="93"/>
      <c r="AG38" s="93"/>
      <c r="AH38" s="93"/>
      <c r="AI38" s="93"/>
      <c r="AJ38" s="93"/>
      <c r="AK38" s="93"/>
      <c r="AL38" s="94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</row>
    <row r="39" spans="1:60" ht="15" thickBot="1">
      <c r="A39" s="12" t="s">
        <v>226</v>
      </c>
      <c r="B39" s="3" t="s">
        <v>227</v>
      </c>
      <c r="C39" s="23"/>
      <c r="D39" s="93"/>
      <c r="E39" s="93"/>
      <c r="F39" s="60">
        <f>SUM(C39:E39)</f>
        <v>0</v>
      </c>
      <c r="G39" s="60"/>
      <c r="H39" s="45"/>
      <c r="I39" s="93"/>
      <c r="J39" s="93"/>
      <c r="K39" s="93"/>
      <c r="L39" s="93"/>
      <c r="M39" s="93"/>
      <c r="N39" s="93">
        <f t="shared" si="4"/>
        <v>0</v>
      </c>
      <c r="O39" s="93"/>
      <c r="P39" s="93"/>
      <c r="Q39" s="93"/>
      <c r="R39" s="93"/>
      <c r="S39" s="93"/>
      <c r="T39" s="93"/>
      <c r="U39" s="60">
        <f>SUM(R39:T39)</f>
        <v>0</v>
      </c>
      <c r="V39" s="93"/>
      <c r="W39" s="93"/>
      <c r="X39" s="93"/>
      <c r="Y39" s="60">
        <f>SUM(V39:X39)</f>
        <v>0</v>
      </c>
      <c r="Z39" s="93"/>
      <c r="AA39" s="94"/>
      <c r="AC39" s="92"/>
      <c r="AD39" s="93"/>
      <c r="AE39" s="93"/>
      <c r="AF39" s="93"/>
      <c r="AG39" s="93"/>
      <c r="AH39" s="93"/>
      <c r="AI39" s="93"/>
      <c r="AJ39" s="93"/>
      <c r="AK39" s="93"/>
      <c r="AL39" s="94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</row>
    <row r="40" spans="1:60" ht="15" thickBot="1">
      <c r="A40" s="12" t="s">
        <v>228</v>
      </c>
      <c r="B40" s="3" t="s">
        <v>229</v>
      </c>
      <c r="C40" s="21">
        <f>SUM(C41:C43)</f>
        <v>0</v>
      </c>
      <c r="D40" s="72">
        <f>SUM(D41:D43)</f>
        <v>0</v>
      </c>
      <c r="E40" s="72">
        <f>SUM(E41:E43)</f>
        <v>0</v>
      </c>
      <c r="F40" s="57">
        <f>SUM(F41:F43)</f>
        <v>0</v>
      </c>
      <c r="G40" s="57">
        <f>SUM(G41:G43)</f>
        <v>0</v>
      </c>
      <c r="H40" s="45"/>
      <c r="I40" s="72">
        <f t="shared" ref="I40:AA40" si="14">SUM(I41:I43)</f>
        <v>0</v>
      </c>
      <c r="J40" s="72">
        <f t="shared" si="14"/>
        <v>0</v>
      </c>
      <c r="K40" s="72">
        <f t="shared" si="14"/>
        <v>0</v>
      </c>
      <c r="L40" s="72">
        <f t="shared" si="14"/>
        <v>0</v>
      </c>
      <c r="M40" s="72">
        <f t="shared" si="14"/>
        <v>0</v>
      </c>
      <c r="N40" s="72">
        <f t="shared" si="4"/>
        <v>0</v>
      </c>
      <c r="O40" s="72">
        <f t="shared" si="14"/>
        <v>0</v>
      </c>
      <c r="P40" s="72">
        <f t="shared" si="14"/>
        <v>0</v>
      </c>
      <c r="Q40" s="72">
        <f t="shared" si="14"/>
        <v>0</v>
      </c>
      <c r="R40" s="72">
        <f t="shared" si="14"/>
        <v>0</v>
      </c>
      <c r="S40" s="72">
        <f t="shared" si="14"/>
        <v>0</v>
      </c>
      <c r="T40" s="72">
        <f t="shared" si="14"/>
        <v>0</v>
      </c>
      <c r="U40" s="57">
        <f t="shared" si="14"/>
        <v>0</v>
      </c>
      <c r="V40" s="72">
        <f t="shared" si="14"/>
        <v>0</v>
      </c>
      <c r="W40" s="72">
        <f t="shared" si="14"/>
        <v>0</v>
      </c>
      <c r="X40" s="72">
        <f t="shared" si="14"/>
        <v>0</v>
      </c>
      <c r="Y40" s="57">
        <f t="shared" si="14"/>
        <v>0</v>
      </c>
      <c r="Z40" s="72">
        <f t="shared" si="14"/>
        <v>0</v>
      </c>
      <c r="AA40" s="73">
        <f t="shared" si="14"/>
        <v>0</v>
      </c>
      <c r="AC40" s="71">
        <f t="shared" ref="AC40:AL40" si="15">SUM(AC41:AC43)</f>
        <v>0</v>
      </c>
      <c r="AD40" s="72">
        <f t="shared" si="15"/>
        <v>0</v>
      </c>
      <c r="AE40" s="72">
        <f t="shared" si="15"/>
        <v>0</v>
      </c>
      <c r="AF40" s="72">
        <f t="shared" si="15"/>
        <v>0</v>
      </c>
      <c r="AG40" s="72">
        <f t="shared" si="15"/>
        <v>0</v>
      </c>
      <c r="AH40" s="72">
        <f t="shared" si="15"/>
        <v>0</v>
      </c>
      <c r="AI40" s="72">
        <f t="shared" si="15"/>
        <v>0</v>
      </c>
      <c r="AJ40" s="72">
        <f t="shared" si="15"/>
        <v>0</v>
      </c>
      <c r="AK40" s="72">
        <f t="shared" si="15"/>
        <v>0</v>
      </c>
      <c r="AL40" s="73">
        <f t="shared" si="15"/>
        <v>0</v>
      </c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</row>
    <row r="41" spans="1:60" ht="41.4">
      <c r="A41" s="16"/>
      <c r="B41" s="8" t="s">
        <v>230</v>
      </c>
      <c r="C41" s="31"/>
      <c r="D41" s="104"/>
      <c r="E41" s="104"/>
      <c r="F41" s="65">
        <f>SUM(C41:E41)</f>
        <v>0</v>
      </c>
      <c r="G41" s="65"/>
      <c r="H41" s="43"/>
      <c r="I41" s="104"/>
      <c r="J41" s="104"/>
      <c r="K41" s="104"/>
      <c r="L41" s="104"/>
      <c r="M41" s="104"/>
      <c r="N41" s="104">
        <f t="shared" si="4"/>
        <v>0</v>
      </c>
      <c r="O41" s="104"/>
      <c r="P41" s="104"/>
      <c r="Q41" s="104"/>
      <c r="R41" s="104"/>
      <c r="S41" s="104"/>
      <c r="T41" s="104"/>
      <c r="U41" s="65">
        <f>SUM(R41:T41)</f>
        <v>0</v>
      </c>
      <c r="V41" s="104"/>
      <c r="W41" s="104"/>
      <c r="X41" s="104"/>
      <c r="Y41" s="65">
        <f>SUM(V41:X41)</f>
        <v>0</v>
      </c>
      <c r="Z41" s="104"/>
      <c r="AA41" s="105"/>
      <c r="AC41" s="103"/>
      <c r="AD41" s="104"/>
      <c r="AE41" s="104"/>
      <c r="AF41" s="104"/>
      <c r="AG41" s="104"/>
      <c r="AH41" s="104"/>
      <c r="AI41" s="104"/>
      <c r="AJ41" s="104"/>
      <c r="AK41" s="104"/>
      <c r="AL41" s="105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</row>
    <row r="42" spans="1:60" ht="27.6">
      <c r="A42" s="17"/>
      <c r="B42" s="6" t="s">
        <v>231</v>
      </c>
      <c r="C42" s="26"/>
      <c r="D42" s="51"/>
      <c r="E42" s="51"/>
      <c r="F42" s="51">
        <f>SUM(C42:E42)</f>
        <v>0</v>
      </c>
      <c r="G42" s="51"/>
      <c r="H42" s="109"/>
      <c r="I42" s="51"/>
      <c r="J42" s="51"/>
      <c r="K42" s="51"/>
      <c r="L42" s="51"/>
      <c r="M42" s="51"/>
      <c r="N42" s="51">
        <f t="shared" si="4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11"/>
      <c r="AC42" s="110"/>
      <c r="AD42" s="51"/>
      <c r="AE42" s="51"/>
      <c r="AF42" s="51"/>
      <c r="AG42" s="51"/>
      <c r="AH42" s="51"/>
      <c r="AI42" s="51"/>
      <c r="AJ42" s="51"/>
      <c r="AK42" s="51"/>
      <c r="AL42" s="111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</row>
    <row r="43" spans="1:60" ht="15" thickBot="1">
      <c r="A43" s="18"/>
      <c r="B43" s="38" t="s">
        <v>232</v>
      </c>
      <c r="C43" s="27"/>
      <c r="D43" s="101"/>
      <c r="E43" s="101"/>
      <c r="F43" s="62">
        <f>SUM(C43:E43)</f>
        <v>0</v>
      </c>
      <c r="G43" s="62"/>
      <c r="H43" s="42"/>
      <c r="I43" s="101"/>
      <c r="J43" s="101"/>
      <c r="K43" s="101"/>
      <c r="L43" s="101"/>
      <c r="M43" s="101"/>
      <c r="N43" s="101">
        <f t="shared" si="4"/>
        <v>0</v>
      </c>
      <c r="O43" s="101"/>
      <c r="P43" s="101"/>
      <c r="Q43" s="101"/>
      <c r="R43" s="101"/>
      <c r="S43" s="101"/>
      <c r="T43" s="101"/>
      <c r="U43" s="62">
        <f>SUM(R43:T43)</f>
        <v>0</v>
      </c>
      <c r="V43" s="101"/>
      <c r="W43" s="101"/>
      <c r="X43" s="101"/>
      <c r="Y43" s="62">
        <f>SUM(V43:X43)</f>
        <v>0</v>
      </c>
      <c r="Z43" s="101"/>
      <c r="AA43" s="102"/>
      <c r="AC43" s="106"/>
      <c r="AD43" s="101"/>
      <c r="AE43" s="101"/>
      <c r="AF43" s="101"/>
      <c r="AG43" s="101"/>
      <c r="AH43" s="101"/>
      <c r="AI43" s="101"/>
      <c r="AJ43" s="101"/>
      <c r="AK43" s="101"/>
      <c r="AL43" s="102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</row>
    <row r="44" spans="1:60" ht="15" thickBot="1">
      <c r="A44" s="12" t="s">
        <v>233</v>
      </c>
      <c r="B44" s="3" t="s">
        <v>234</v>
      </c>
      <c r="C44" s="23"/>
      <c r="D44" s="93"/>
      <c r="E44" s="93"/>
      <c r="F44" s="60">
        <f>SUM(C44:E44)</f>
        <v>0</v>
      </c>
      <c r="G44" s="60"/>
      <c r="H44" s="45"/>
      <c r="I44" s="93"/>
      <c r="J44" s="93"/>
      <c r="K44" s="93"/>
      <c r="L44" s="93"/>
      <c r="M44" s="93"/>
      <c r="N44" s="93">
        <f t="shared" si="4"/>
        <v>0</v>
      </c>
      <c r="O44" s="93"/>
      <c r="P44" s="93"/>
      <c r="Q44" s="93"/>
      <c r="R44" s="93"/>
      <c r="S44" s="93"/>
      <c r="T44" s="93"/>
      <c r="U44" s="60">
        <f>SUM(R44:T44)</f>
        <v>0</v>
      </c>
      <c r="V44" s="93"/>
      <c r="W44" s="93"/>
      <c r="X44" s="93"/>
      <c r="Y44" s="60">
        <f>SUM(V44:X44)</f>
        <v>0</v>
      </c>
      <c r="Z44" s="93"/>
      <c r="AA44" s="94"/>
      <c r="AC44" s="92"/>
      <c r="AD44" s="93"/>
      <c r="AE44" s="93"/>
      <c r="AF44" s="93"/>
      <c r="AG44" s="93"/>
      <c r="AH44" s="93"/>
      <c r="AI44" s="93"/>
      <c r="AJ44" s="93"/>
      <c r="AK44" s="93"/>
      <c r="AL44" s="94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</row>
    <row r="45" spans="1:60" ht="36.6" thickBot="1">
      <c r="A45" s="12" t="s">
        <v>235</v>
      </c>
      <c r="B45" s="3" t="s">
        <v>236</v>
      </c>
      <c r="C45" s="25">
        <f>SUM(C46:C48)</f>
        <v>0</v>
      </c>
      <c r="D45" s="96">
        <f>SUM(D46:D48)</f>
        <v>0</v>
      </c>
      <c r="E45" s="96">
        <f>SUM(E46:E48)</f>
        <v>0</v>
      </c>
      <c r="F45" s="61">
        <f>SUM(F46:F48)</f>
        <v>0</v>
      </c>
      <c r="G45" s="61">
        <f>SUM(G46:G48)</f>
        <v>1</v>
      </c>
      <c r="H45" s="45"/>
      <c r="I45" s="96">
        <f t="shared" ref="I45:AA45" si="16">SUM(I46:I48)</f>
        <v>0</v>
      </c>
      <c r="J45" s="96">
        <f t="shared" si="16"/>
        <v>0</v>
      </c>
      <c r="K45" s="96">
        <f t="shared" si="16"/>
        <v>0</v>
      </c>
      <c r="L45" s="96">
        <f t="shared" si="16"/>
        <v>0</v>
      </c>
      <c r="M45" s="96">
        <f t="shared" si="16"/>
        <v>0</v>
      </c>
      <c r="N45" s="96">
        <f t="shared" si="4"/>
        <v>0</v>
      </c>
      <c r="O45" s="96">
        <f t="shared" si="16"/>
        <v>0</v>
      </c>
      <c r="P45" s="96">
        <f t="shared" si="16"/>
        <v>954.14710485133401</v>
      </c>
      <c r="Q45" s="96">
        <f t="shared" si="16"/>
        <v>954.14710485133401</v>
      </c>
      <c r="R45" s="96">
        <f t="shared" si="16"/>
        <v>0</v>
      </c>
      <c r="S45" s="96">
        <f t="shared" si="16"/>
        <v>0</v>
      </c>
      <c r="T45" s="96">
        <f t="shared" si="16"/>
        <v>0</v>
      </c>
      <c r="U45" s="61">
        <f t="shared" si="16"/>
        <v>0</v>
      </c>
      <c r="V45" s="96">
        <f t="shared" si="16"/>
        <v>0</v>
      </c>
      <c r="W45" s="96">
        <f t="shared" si="16"/>
        <v>0</v>
      </c>
      <c r="X45" s="96">
        <f t="shared" si="16"/>
        <v>0</v>
      </c>
      <c r="Y45" s="61">
        <f>SUM(Y46:Y48)</f>
        <v>0</v>
      </c>
      <c r="Z45" s="96">
        <f t="shared" si="16"/>
        <v>0</v>
      </c>
      <c r="AA45" s="97">
        <f t="shared" si="16"/>
        <v>0</v>
      </c>
      <c r="AC45" s="95">
        <f t="shared" ref="AC45:AL45" si="17">SUM(AC46:AC48)</f>
        <v>0</v>
      </c>
      <c r="AD45" s="96">
        <f t="shared" si="17"/>
        <v>0</v>
      </c>
      <c r="AE45" s="96">
        <f t="shared" si="17"/>
        <v>0</v>
      </c>
      <c r="AF45" s="96">
        <f t="shared" si="17"/>
        <v>0</v>
      </c>
      <c r="AG45" s="96">
        <f t="shared" si="17"/>
        <v>0</v>
      </c>
      <c r="AH45" s="96">
        <f t="shared" si="17"/>
        <v>0</v>
      </c>
      <c r="AI45" s="96">
        <f t="shared" si="17"/>
        <v>0</v>
      </c>
      <c r="AJ45" s="96">
        <f t="shared" si="17"/>
        <v>0</v>
      </c>
      <c r="AK45" s="96">
        <f t="shared" si="17"/>
        <v>0</v>
      </c>
      <c r="AL45" s="97">
        <f t="shared" si="17"/>
        <v>0</v>
      </c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</row>
    <row r="46" spans="1:60" ht="14.4">
      <c r="A46" s="16"/>
      <c r="B46" s="9" t="s">
        <v>237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4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3"/>
      <c r="AC46" s="112"/>
      <c r="AD46" s="52"/>
      <c r="AE46" s="52"/>
      <c r="AF46" s="52"/>
      <c r="AG46" s="52"/>
      <c r="AH46" s="52"/>
      <c r="AI46" s="52"/>
      <c r="AJ46" s="52"/>
      <c r="AK46" s="52"/>
      <c r="AL46" s="113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</row>
    <row r="47" spans="1:60" ht="14.4">
      <c r="A47" s="17"/>
      <c r="B47" s="39" t="s">
        <v>238</v>
      </c>
      <c r="C47" s="108"/>
      <c r="D47" s="78"/>
      <c r="E47" s="78"/>
      <c r="F47" s="54">
        <f>SUM(C47:E47)</f>
        <v>0</v>
      </c>
      <c r="G47" s="54"/>
      <c r="H47" s="109"/>
      <c r="I47" s="78"/>
      <c r="J47" s="78"/>
      <c r="K47" s="78"/>
      <c r="L47" s="78"/>
      <c r="M47" s="78"/>
      <c r="N47" s="78">
        <f t="shared" si="4"/>
        <v>0</v>
      </c>
      <c r="O47" s="78"/>
      <c r="P47" s="78"/>
      <c r="Q47" s="78"/>
      <c r="R47" s="78"/>
      <c r="S47" s="78"/>
      <c r="T47" s="78"/>
      <c r="U47" s="54">
        <f>SUM(R47:T47)</f>
        <v>0</v>
      </c>
      <c r="V47" s="78"/>
      <c r="W47" s="78"/>
      <c r="X47" s="78"/>
      <c r="Y47" s="54">
        <f>SUM(V47:X47)</f>
        <v>0</v>
      </c>
      <c r="Z47" s="78"/>
      <c r="AA47" s="79"/>
      <c r="AC47" s="77"/>
      <c r="AD47" s="78"/>
      <c r="AE47" s="78"/>
      <c r="AF47" s="78"/>
      <c r="AG47" s="78"/>
      <c r="AH47" s="78"/>
      <c r="AI47" s="78"/>
      <c r="AJ47" s="78"/>
      <c r="AK47" s="78"/>
      <c r="AL47" s="7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</row>
    <row r="48" spans="1:60" ht="15" thickBot="1">
      <c r="A48" s="18"/>
      <c r="B48" s="10" t="s">
        <v>239</v>
      </c>
      <c r="C48" s="27"/>
      <c r="D48" s="101"/>
      <c r="E48" s="101"/>
      <c r="F48" s="62">
        <f>SUM(C48:E48)</f>
        <v>0</v>
      </c>
      <c r="G48" s="54">
        <v>1</v>
      </c>
      <c r="H48" s="109"/>
      <c r="I48" s="101"/>
      <c r="J48" s="101"/>
      <c r="K48" s="101"/>
      <c r="L48" s="101"/>
      <c r="M48" s="101"/>
      <c r="N48" s="101">
        <f t="shared" si="4"/>
        <v>0</v>
      </c>
      <c r="O48" s="101"/>
      <c r="P48" s="101">
        <v>954.14710485133401</v>
      </c>
      <c r="Q48" s="101">
        <v>954.14710485133401</v>
      </c>
      <c r="R48" s="101"/>
      <c r="S48" s="101"/>
      <c r="T48" s="101"/>
      <c r="U48" s="62">
        <f>SUM(R48:T48)</f>
        <v>0</v>
      </c>
      <c r="V48" s="101"/>
      <c r="W48" s="101"/>
      <c r="X48" s="101"/>
      <c r="Y48" s="62">
        <f>SUM(V48:X48)</f>
        <v>0</v>
      </c>
      <c r="Z48" s="101"/>
      <c r="AA48" s="102"/>
      <c r="AC48" s="106"/>
      <c r="AD48" s="101"/>
      <c r="AE48" s="101"/>
      <c r="AF48" s="101"/>
      <c r="AG48" s="101"/>
      <c r="AH48" s="101"/>
      <c r="AI48" s="101"/>
      <c r="AJ48" s="101"/>
      <c r="AK48" s="101"/>
      <c r="AL48" s="102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</row>
    <row r="49" spans="1:60" ht="15" thickBot="1">
      <c r="A49" s="12" t="s">
        <v>240</v>
      </c>
      <c r="B49" s="3" t="s">
        <v>241</v>
      </c>
      <c r="C49" s="30"/>
      <c r="D49" s="99"/>
      <c r="E49" s="99"/>
      <c r="F49" s="64">
        <f>SUM(C49:E49)</f>
        <v>0</v>
      </c>
      <c r="G49" s="64"/>
      <c r="H49" s="109"/>
      <c r="I49" s="99"/>
      <c r="J49" s="99"/>
      <c r="K49" s="99"/>
      <c r="L49" s="99"/>
      <c r="M49" s="99"/>
      <c r="N49" s="99">
        <f t="shared" si="4"/>
        <v>0</v>
      </c>
      <c r="O49" s="99"/>
      <c r="P49" s="99"/>
      <c r="Q49" s="99"/>
      <c r="R49" s="99"/>
      <c r="S49" s="99"/>
      <c r="T49" s="99"/>
      <c r="U49" s="64">
        <f>SUM(R49:T49)</f>
        <v>0</v>
      </c>
      <c r="V49" s="99"/>
      <c r="W49" s="99"/>
      <c r="X49" s="99"/>
      <c r="Y49" s="64">
        <f>SUM(V49:X49)</f>
        <v>0</v>
      </c>
      <c r="Z49" s="99"/>
      <c r="AA49" s="100"/>
      <c r="AC49" s="98"/>
      <c r="AD49" s="99"/>
      <c r="AE49" s="99"/>
      <c r="AF49" s="99"/>
      <c r="AG49" s="99"/>
      <c r="AH49" s="99"/>
      <c r="AI49" s="99"/>
      <c r="AJ49" s="99"/>
      <c r="AK49" s="99"/>
      <c r="AL49" s="100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</row>
    <row r="50" spans="1:60" ht="14.4" thickBot="1">
      <c r="A50" s="236" t="s">
        <v>242</v>
      </c>
      <c r="B50" s="237"/>
      <c r="C50" s="32">
        <f>C11+C16+C17+C20+C21+C24+C28+C29+C30+C33+C34+C37+C38+C39+C40+C44+C45+C49</f>
        <v>44758</v>
      </c>
      <c r="D50" s="14">
        <f>D11+D16+D17+D20+D21+D24+D28+D29+D30+D33+D34+D37+D38+D39+D40+D44+D45+D49</f>
        <v>207479</v>
      </c>
      <c r="E50" s="14">
        <f>E11+E16+E17+E20+E21+E24+E28+E29+E30+E33+E34+E37+E38+E39+E40+E44+E45+E49</f>
        <v>26438</v>
      </c>
      <c r="F50" s="14">
        <f>F11+F16+F17+F20+F21+F24+F28+F29+F30+F33+F34+F37+F38+F39+F40+F44+F45+F49</f>
        <v>278675</v>
      </c>
      <c r="G50" s="14">
        <f>G11+G16+G17+G20+G21+G24+G28+G29+G30+G33+G34+G37+G38+G39+G40+G44+G45+G49</f>
        <v>224107</v>
      </c>
      <c r="H50" s="14">
        <f t="shared" ref="H50:AL50" si="18">H11+H16+H17+H20+H21+H24+H28+H29+H30+H33+H34+H37+H38+H39+H40+H44+H45+H49</f>
        <v>0</v>
      </c>
      <c r="I50" s="14">
        <f t="shared" si="18"/>
        <v>21131967.616739362</v>
      </c>
      <c r="J50" s="14">
        <f t="shared" si="18"/>
        <v>3599887.0706237806</v>
      </c>
      <c r="K50" s="14">
        <f>K11+K16+K17+K20+K21+K24+K28+K29+K30+K33+K34+K37+K38+K39+K40+K44+K45+K49</f>
        <v>9789521.2208673377</v>
      </c>
      <c r="L50" s="14">
        <f t="shared" si="18"/>
        <v>3476469.3611399392</v>
      </c>
      <c r="M50" s="14">
        <f t="shared" si="18"/>
        <v>7312244.8392553469</v>
      </c>
      <c r="N50" s="203">
        <f t="shared" si="4"/>
        <v>20578235.421262626</v>
      </c>
      <c r="O50" s="14">
        <f>O11+O16+O17+O20+O21+O24+O28+O29+O30+O33+O34+O37+O38+O39+O40+O44+O45+O49</f>
        <v>3447844.4847712</v>
      </c>
      <c r="P50" s="14">
        <f t="shared" si="18"/>
        <v>11310148.477279356</v>
      </c>
      <c r="Q50" s="14">
        <f t="shared" si="18"/>
        <v>9152505.8900426663</v>
      </c>
      <c r="R50" s="14">
        <f t="shared" si="18"/>
        <v>2889579.8345120018</v>
      </c>
      <c r="S50" s="14">
        <f t="shared" si="18"/>
        <v>2257860.5510629769</v>
      </c>
      <c r="T50" s="14">
        <f t="shared" si="18"/>
        <v>3427133.796091666</v>
      </c>
      <c r="U50" s="14">
        <f t="shared" si="18"/>
        <v>8574574.1816666443</v>
      </c>
      <c r="V50" s="14">
        <f t="shared" si="18"/>
        <v>2758591.4425120018</v>
      </c>
      <c r="W50" s="14">
        <f t="shared" si="18"/>
        <v>615373.53106297716</v>
      </c>
      <c r="X50" s="14">
        <f t="shared" si="18"/>
        <v>3077563.276091666</v>
      </c>
      <c r="Y50" s="14">
        <f t="shared" si="18"/>
        <v>6451528.2496666452</v>
      </c>
      <c r="Z50" s="14">
        <f>Z11+Z16+Z17+Z20+Z21+Z24+Z28+Z29+Z30+Z33+Z34+Z37+Z38+Z39+Z40+Z44+Z45+Z49</f>
        <v>11205758.437875818</v>
      </c>
      <c r="AA50" s="15">
        <f t="shared" si="18"/>
        <v>9123586.9878758173</v>
      </c>
      <c r="AC50" s="49">
        <f t="shared" si="18"/>
        <v>0</v>
      </c>
      <c r="AD50" s="14">
        <f t="shared" si="18"/>
        <v>0</v>
      </c>
      <c r="AE50" s="14">
        <f t="shared" si="18"/>
        <v>0</v>
      </c>
      <c r="AF50" s="14">
        <f t="shared" si="18"/>
        <v>0</v>
      </c>
      <c r="AG50" s="14">
        <f t="shared" si="18"/>
        <v>0</v>
      </c>
      <c r="AH50" s="14">
        <f t="shared" si="18"/>
        <v>0</v>
      </c>
      <c r="AI50" s="14">
        <f t="shared" si="18"/>
        <v>0</v>
      </c>
      <c r="AJ50" s="14">
        <f t="shared" si="18"/>
        <v>0</v>
      </c>
      <c r="AK50" s="14">
        <f t="shared" si="18"/>
        <v>0</v>
      </c>
      <c r="AL50" s="15">
        <f t="shared" si="18"/>
        <v>0</v>
      </c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</row>
    <row r="51" spans="1:60">
      <c r="C51" s="199"/>
      <c r="D51" s="199"/>
      <c r="E51" s="199"/>
      <c r="F51" s="199"/>
      <c r="G51" s="199"/>
      <c r="I51" s="199"/>
      <c r="J51" s="199"/>
      <c r="K51" s="199"/>
      <c r="L51" s="199"/>
      <c r="M51" s="199"/>
      <c r="N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M51" s="199"/>
      <c r="AN51" s="199"/>
      <c r="AO51" s="199"/>
      <c r="AP51" s="199"/>
      <c r="AQ51" s="199"/>
      <c r="AR51" s="199"/>
      <c r="AS51" s="199"/>
      <c r="AT51" s="199"/>
    </row>
    <row r="52" spans="1:60">
      <c r="V52" s="199"/>
      <c r="X52" s="199"/>
      <c r="Y52" s="199"/>
      <c r="AM52" s="199"/>
      <c r="AN52" s="199"/>
      <c r="AO52" s="199"/>
      <c r="AP52" s="199"/>
      <c r="AQ52" s="199"/>
      <c r="AR52" s="199"/>
      <c r="AS52" s="199"/>
      <c r="AT52" s="199"/>
    </row>
    <row r="53" spans="1:60">
      <c r="U53" s="199"/>
      <c r="V53" s="199"/>
      <c r="W53" s="199"/>
      <c r="X53" s="199"/>
      <c r="Y53" s="199"/>
      <c r="AM53" s="199"/>
      <c r="AN53" s="199"/>
      <c r="AO53" s="199"/>
      <c r="AP53" s="199"/>
      <c r="AQ53" s="199"/>
      <c r="AR53" s="199"/>
      <c r="AS53" s="199"/>
      <c r="AT53" s="199"/>
    </row>
    <row r="54" spans="1:60">
      <c r="U54" s="199"/>
      <c r="V54" s="199"/>
      <c r="W54" s="199"/>
      <c r="X54" s="199"/>
      <c r="Y54" s="199"/>
      <c r="AM54" s="199"/>
      <c r="AN54" s="199"/>
      <c r="AO54" s="199"/>
      <c r="AP54" s="199"/>
      <c r="AQ54" s="199"/>
      <c r="AR54" s="199"/>
      <c r="AS54" s="199"/>
      <c r="AT54" s="199"/>
    </row>
    <row r="55" spans="1:60">
      <c r="U55" s="199"/>
      <c r="Y55" s="199"/>
      <c r="AM55" s="199"/>
      <c r="AN55" s="199"/>
      <c r="AO55" s="199"/>
      <c r="AP55" s="199"/>
      <c r="AQ55" s="199"/>
      <c r="AR55" s="199"/>
      <c r="AS55" s="199"/>
      <c r="AT55" s="199"/>
    </row>
    <row r="56" spans="1:60">
      <c r="U56" s="199"/>
      <c r="V56" s="199"/>
      <c r="Y56" s="199"/>
      <c r="AM56" s="199"/>
      <c r="AN56" s="199"/>
      <c r="AO56" s="199"/>
      <c r="AP56" s="199"/>
      <c r="AQ56" s="199"/>
      <c r="AR56" s="199"/>
      <c r="AS56" s="199"/>
      <c r="AT56" s="199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G11 C17:E17 G17 P11:R11 C21:E21 P17:R17" formulaRange="1"/>
    <ignoredError sqref="N12:N16 N45:N50 F12:F14 F23 F38:F50 F27:F29" unlockedFormula="1"/>
    <ignoredError sqref="F17" formula="1" formulaRange="1"/>
    <ignoredError sqref="F18:F20" formula="1" formulaRange="1" unlockedFormula="1"/>
    <ignoredError sqref="F24 N18:N44" formula="1" unlockedFormula="1"/>
    <ignoredError sqref="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Manana Giorgadze</cp:lastModifiedBy>
  <cp:revision/>
  <dcterms:created xsi:type="dcterms:W3CDTF">1996-10-14T23:33:28Z</dcterms:created>
  <dcterms:modified xsi:type="dcterms:W3CDTF">2024-05-15T21:17:46Z</dcterms:modified>
  <cp:category/>
  <cp:contentStatus/>
</cp:coreProperties>
</file>