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wizer_ge/Documents/Desktop/ანგარიშგება 09.2025/"/>
    </mc:Choice>
  </mc:AlternateContent>
  <xr:revisionPtr revIDLastSave="88" documentId="14_{90C4FA78-1569-4561-A5F5-850C10AA0615}" xr6:coauthVersionLast="47" xr6:coauthVersionMax="47" xr10:uidLastSave="{4DD49003-7612-42E0-AE3E-C91018CA3386}"/>
  <bookViews>
    <workbookView xWindow="-120" yWindow="-120" windowWidth="29040" windowHeight="15720" tabRatio="894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P17" i="21" l="1"/>
  <c r="Q17" i="21"/>
  <c r="R21" i="21" l="1"/>
  <c r="Y27" i="21"/>
  <c r="Y23" i="21"/>
  <c r="Y16" i="21"/>
  <c r="Y13" i="21"/>
  <c r="Y14" i="21"/>
  <c r="Y15" i="21"/>
  <c r="Y12" i="21"/>
  <c r="U12" i="21"/>
  <c r="U13" i="21"/>
  <c r="U14" i="21"/>
  <c r="U15" i="21"/>
  <c r="U16" i="21"/>
  <c r="G11" i="21"/>
  <c r="N13" i="21"/>
  <c r="N14" i="21"/>
  <c r="N15" i="21"/>
  <c r="N16" i="21"/>
  <c r="N12" i="21"/>
  <c r="F37" i="21" l="1"/>
  <c r="F38" i="21"/>
  <c r="F25" i="21"/>
  <c r="F26" i="21"/>
  <c r="F22" i="21"/>
  <c r="F19" i="21"/>
  <c r="F20" i="21"/>
  <c r="F18" i="21"/>
  <c r="F16" i="21"/>
  <c r="F12" i="21"/>
  <c r="N18" i="21"/>
  <c r="U18" i="21"/>
  <c r="Y18" i="21"/>
  <c r="N19" i="21"/>
  <c r="U19" i="21"/>
  <c r="Y19" i="21"/>
  <c r="N20" i="21"/>
  <c r="U20" i="21"/>
  <c r="Y20" i="21"/>
  <c r="N22" i="21"/>
  <c r="U22" i="21"/>
  <c r="Y22" i="21"/>
  <c r="N25" i="21"/>
  <c r="U25" i="21"/>
  <c r="Y25" i="21"/>
  <c r="N26" i="21"/>
  <c r="U26" i="21"/>
  <c r="Y26" i="21"/>
  <c r="N27" i="21"/>
  <c r="U27" i="21"/>
  <c r="N37" i="21"/>
  <c r="U37" i="21"/>
  <c r="Y37" i="21"/>
  <c r="N38" i="21"/>
  <c r="U38" i="21"/>
  <c r="Y38" i="21"/>
  <c r="E27" i="26" l="1"/>
  <c r="I21" i="21" l="1"/>
  <c r="J21" i="21"/>
  <c r="G21" i="21" l="1"/>
  <c r="Z11" i="21" l="1"/>
  <c r="E49" i="26" l="1"/>
  <c r="E61" i="27"/>
  <c r="A3" i="21"/>
  <c r="C11" i="21"/>
  <c r="D11" i="21"/>
  <c r="E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3" i="21"/>
  <c r="F14" i="21"/>
  <c r="F15" i="21"/>
  <c r="C17" i="21"/>
  <c r="D17" i="21"/>
  <c r="E17" i="21"/>
  <c r="G17" i="21"/>
  <c r="I17" i="21"/>
  <c r="J17" i="21"/>
  <c r="K17" i="21"/>
  <c r="L17" i="21"/>
  <c r="M17" i="21"/>
  <c r="O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C21" i="21"/>
  <c r="D21" i="21"/>
  <c r="E21" i="21"/>
  <c r="K21" i="21"/>
  <c r="L21" i="21"/>
  <c r="M21" i="21"/>
  <c r="O21" i="21"/>
  <c r="P21" i="21"/>
  <c r="Q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Y21" i="2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F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<sst xmlns="http://schemas.openxmlformats.org/spreadsheetml/2006/main" count="328" uniqueCount="246">
  <si>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</si>
  <si>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</si>
  <si>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</si>
  <si>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</si>
  <si>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</si>
  <si>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</si>
  <si>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</si>
  <si>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</si>
  <si>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</si>
  <si>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</si>
  <si>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</si>
  <si>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</si>
  <si>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</si>
  <si>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</si>
  <si>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</si>
  <si>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</si>
  <si>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</si>
  <si>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</si>
  <si>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</si>
  <si>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</si>
  <si>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</si>
  <si>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</si>
  <si>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</si>
  <si>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</si>
  <si>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</si>
  <si>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</si>
  <si>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</si>
  <si>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</si>
  <si>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</si>
  <si>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</si>
  <si>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</si>
  <si>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</si>
  <si>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</si>
  <si>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</si>
  <si>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</si>
  <si>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</si>
  <si>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</si>
  <si>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</si>
  <si>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</si>
  <si>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</si>
  <si>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</si>
  <si>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</si>
  <si>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</si>
  <si>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</si>
  <si>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</si>
  <si>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</si>
  <si>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</si>
  <si>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</si>
  <si>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</si>
  <si>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</si>
  <si>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</si>
  <si>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</si>
  <si>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</si>
  <si>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</si>
  <si>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</si>
  <si>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</si>
  <si>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</si>
  <si>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</si>
  <si>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</si>
  <si>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</si>
  <si>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</si>
  <si>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</si>
  <si>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</si>
  <si>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</si>
  <si>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</si>
  <si>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</si>
  <si>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</si>
  <si>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</si>
  <si>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</si>
  <si>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</si>
  <si>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</si>
  <si>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</si>
  <si>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</si>
  <si>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</si>
  <si>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</si>
  <si>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</si>
  <si>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</si>
  <si>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</si>
  <si>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</si>
  <si>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</si>
  <si>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</si>
  <si>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</si>
  <si>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</si>
  <si>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</si>
  <si>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</si>
  <si>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</si>
  <si>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</si>
  <si>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</si>
  <si>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</si>
  <si>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</si>
  <si>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</si>
  <si>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</si>
  <si>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</si>
  <si>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</si>
  <si>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</si>
  <si>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</si>
  <si>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</si>
  <si>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</si>
  <si>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</si>
  <si>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</si>
  <si>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</si>
  <si>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</si>
  <si>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</si>
  <si>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</si>
  <si>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</si>
  <si>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</si>
  <si>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</si>
  <si>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</si>
  <si>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</si>
  <si>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</si>
  <si>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</si>
  <si>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</si>
  <si>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</si>
  <si>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</si>
  <si>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</si>
  <si>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</si>
  <si>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</si>
  <si>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</si>
  <si>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</si>
  <si>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</si>
  <si>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</si>
  <si>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</si>
  <si>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</si>
  <si>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</si>
  <si>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</si>
  <si>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</si>
  <si>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</si>
  <si>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</si>
  <si>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</si>
  <si>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</si>
  <si>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</si>
  <si>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</si>
  <si>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</si>
  <si>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</si>
  <si>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</si>
  <si>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</si>
  <si>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</si>
  <si>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</si>
  <si>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</si>
  <si>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</si>
  <si>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</si>
  <si>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</si>
  <si>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</si>
  <si>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</si>
  <si>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</si>
  <si>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</si>
  <si>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</si>
  <si>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</si>
  <si>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</si>
  <si>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</si>
  <si>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</si>
  <si>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</si>
  <si>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</si>
  <si>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</si>
  <si>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</si>
  <si>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</si>
  <si>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</si>
  <si>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</si>
  <si>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</si>
  <si>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</si>
  <si>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</si>
  <si>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</si>
  <si>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</si>
  <si>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</si>
  <si>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</si>
  <si>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</si>
  <si>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</si>
  <si>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</si>
  <si>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</si>
  <si>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</si>
  <si>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</si>
  <si>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</si>
  <si>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</si>
  <si>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</si>
  <si>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</si>
  <si>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</si>
  <si>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</si>
  <si>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</si>
  <si>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</si>
  <si>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</si>
  <si>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</si>
  <si>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</si>
  <si>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</si>
  <si>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</si>
  <si>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</si>
  <si>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</si>
  <si>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</si>
  <si>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</si>
  <si>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</si>
  <si>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</si>
  <si>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</si>
  <si>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</si>
  <si>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</si>
  <si>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</si>
  <si>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</si>
  <si>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</si>
  <si>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</si>
  <si>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</si>
  <si>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</si>
  <si>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</si>
  <si>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</si>
  <si>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</si>
  <si>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</si>
  <si>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</si>
  <si>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</si>
  <si>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</si>
  <si>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</si>
  <si>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</si>
  <si>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</si>
  <si>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</si>
  <si>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</si>
  <si>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</si>
  <si>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</si>
  <si>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</si>
  <si>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</si>
  <si>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</si>
  <si>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</si>
  <si>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</si>
  <si>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</si>
  <si>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</si>
  <si>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</si>
  <si>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</si>
  <si>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</si>
  <si>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</si>
  <si>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</si>
  <si>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</si>
  <si>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</si>
  <si>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</si>
  <si>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</si>
  <si>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</si>
  <si>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</si>
  <si>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</si>
  <si>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</si>
  <si>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</si>
  <si>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</si>
  <si>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</si>
  <si>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</si>
  <si>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</si>
  <si>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</si>
  <si>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</si>
  <si>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</si>
  <si>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</si>
  <si>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საანგარიშო პერიოდი: 2025 წლის 9 თვე</t>
  </si>
  <si>
    <t>ანგარიშგების პერიოდი: 2025 წლის 9 თვე</t>
  </si>
  <si>
    <t>ანგარიშგების თარიღი: 30.09.2025</t>
  </si>
  <si>
    <t>მზღვეველი: სს სადაზღვევო კომპანია ვაიზერი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</si>
</sst>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4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165" fontId="3" fillId="0" borderId="0" xfId="331" applyNumberFormat="1" applyFont="1" applyAlignment="1">
      <alignment vertical="center"/>
    </xf>
    <xf numFmtId="165" fontId="107" fillId="53" borderId="45" xfId="236" applyNumberFormat="1" applyFont="1" applyFill="1" applyBorder="1" applyAlignment="1" applyProtection="1">
      <alignment vertical="center"/>
      <protection locked="0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4" fillId="52" borderId="71" xfId="0" applyFont="1" applyFill="1" applyBorder="1" applyAlignment="1">
      <alignment horizontal="center" vertical="center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I60"/>
  <sheetViews>
    <sheetView showGridLines="0" zoomScale="90" zoomScaleNormal="90" workbookViewId="0">
      <pane ySplit="6" topLeftCell="A7" activePane="bottomLeft" state="frozen"/>
      <selection pane="bottomLeft" activeCell="F1" sqref="F1:G1048576"/>
    </sheetView>
  </sheetViews>
  <sheetFormatPr defaultColWidth="9.140625" defaultRowHeight="15"/>
  <cols>
    <col min="1" max="1" width="2" style="114" customWidth="1"/>
    <col min="2" max="2" width="11" style="114" customWidth="1"/>
    <col min="3" max="3" width="5.140625" style="114" customWidth="1"/>
    <col min="4" max="4" width="73.7109375" style="114" customWidth="1"/>
    <col min="5" max="5" width="16.140625" style="114" customWidth="1"/>
    <col min="6" max="6" width="45.140625" style="114" customWidth="1"/>
    <col min="7" max="7" width="12.5703125" style="114" bestFit="1" customWidth="1"/>
    <col min="8" max="8" width="11.5703125" style="114" bestFit="1" customWidth="1"/>
    <col min="9" max="16384" width="9.140625" style="114"/>
  </cols>
  <sheetData>
    <row r="1" spans="2:9" s="194" customFormat="1">
      <c r="B1" s="194" t="s">
        <v>245</v>
      </c>
      <c r="D1" s="192"/>
      <c r="E1" s="195" t="s">
        <v>0</v>
      </c>
    </row>
    <row r="2" spans="2:9" s="194" customFormat="1">
      <c r="B2" s="212" t="s">
        <v>244</v>
      </c>
      <c r="C2" s="212"/>
      <c r="D2" s="212"/>
      <c r="E2" s="212"/>
    </row>
    <row r="3" spans="2:9">
      <c r="B3" s="115"/>
      <c r="C3" s="115"/>
    </row>
    <row r="4" spans="2:9" ht="18" customHeight="1">
      <c r="B4" s="116"/>
      <c r="C4" s="213" t="s">
        <v>1</v>
      </c>
      <c r="D4" s="214"/>
      <c r="E4" s="214"/>
    </row>
    <row r="5" spans="2:9" ht="15.75" thickBot="1">
      <c r="E5" s="154" t="s">
        <v>2</v>
      </c>
    </row>
    <row r="6" spans="2:9" s="121" customFormat="1" ht="30.75" thickBot="1">
      <c r="B6" s="117" t="s">
        <v>3</v>
      </c>
      <c r="C6" s="118" t="s">
        <v>4</v>
      </c>
      <c r="D6" s="119"/>
      <c r="E6" s="120" t="s">
        <v>5</v>
      </c>
    </row>
    <row r="7" spans="2:9" s="121" customFormat="1" ht="6" customHeight="1">
      <c r="C7" s="122"/>
      <c r="E7" s="123"/>
    </row>
    <row r="8" spans="2:9" s="124" customFormat="1" ht="15.75" thickBot="1">
      <c r="C8" s="215" t="s">
        <v>6</v>
      </c>
      <c r="D8" s="215"/>
      <c r="E8" s="215"/>
    </row>
    <row r="9" spans="2:9" s="129" customFormat="1" ht="15" customHeight="1">
      <c r="B9" s="125" t="s">
        <v>7</v>
      </c>
      <c r="C9" s="126">
        <v>1</v>
      </c>
      <c r="D9" s="127" t="s">
        <v>8</v>
      </c>
      <c r="E9" s="128">
        <v>9851575.7754972503</v>
      </c>
      <c r="F9" s="203"/>
      <c r="G9" s="203"/>
      <c r="H9" s="203"/>
      <c r="I9" s="203"/>
    </row>
    <row r="10" spans="2:9" s="129" customFormat="1" ht="15" customHeight="1">
      <c r="B10" s="130" t="s">
        <v>9</v>
      </c>
      <c r="C10" s="131">
        <v>2</v>
      </c>
      <c r="D10" s="132" t="s">
        <v>10</v>
      </c>
      <c r="E10" s="133">
        <v>14031825.262619451</v>
      </c>
      <c r="F10" s="203"/>
      <c r="G10" s="203"/>
      <c r="H10" s="203"/>
      <c r="I10" s="203"/>
    </row>
    <row r="11" spans="2:9" s="129" customFormat="1" ht="15" customHeight="1">
      <c r="B11" s="130" t="s">
        <v>11</v>
      </c>
      <c r="C11" s="131">
        <v>3</v>
      </c>
      <c r="D11" s="132" t="s">
        <v>12</v>
      </c>
      <c r="E11" s="133">
        <v>0</v>
      </c>
      <c r="F11" s="203"/>
      <c r="G11" s="203"/>
      <c r="H11" s="203"/>
      <c r="I11" s="203"/>
    </row>
    <row r="12" spans="2:9" s="129" customFormat="1" ht="15" customHeight="1">
      <c r="B12" s="130" t="s">
        <v>13</v>
      </c>
      <c r="C12" s="131">
        <v>4</v>
      </c>
      <c r="D12" s="134" t="s">
        <v>14</v>
      </c>
      <c r="E12" s="133">
        <v>0</v>
      </c>
      <c r="F12" s="203"/>
      <c r="G12" s="203"/>
      <c r="H12" s="203"/>
      <c r="I12" s="203"/>
    </row>
    <row r="13" spans="2:9" s="129" customFormat="1" ht="30">
      <c r="B13" s="130" t="s">
        <v>15</v>
      </c>
      <c r="C13" s="131">
        <v>5</v>
      </c>
      <c r="D13" s="135" t="s">
        <v>16</v>
      </c>
      <c r="E13" s="133">
        <v>0</v>
      </c>
      <c r="F13" s="203"/>
      <c r="G13" s="203"/>
      <c r="H13" s="203"/>
      <c r="I13" s="203"/>
    </row>
    <row r="14" spans="2:9" s="129" customFormat="1" ht="15" customHeight="1">
      <c r="B14" s="130" t="s">
        <v>17</v>
      </c>
      <c r="C14" s="131">
        <v>6</v>
      </c>
      <c r="D14" s="134" t="s">
        <v>18</v>
      </c>
      <c r="E14" s="133">
        <v>22683181.547888052</v>
      </c>
      <c r="F14" s="203"/>
      <c r="G14" s="203"/>
      <c r="H14" s="203"/>
      <c r="I14" s="203"/>
    </row>
    <row r="15" spans="2:9" s="129" customFormat="1" ht="15" customHeight="1">
      <c r="B15" s="130" t="s">
        <v>19</v>
      </c>
      <c r="C15" s="131">
        <v>7</v>
      </c>
      <c r="D15" s="132" t="s">
        <v>20</v>
      </c>
      <c r="E15" s="133">
        <v>3178119.1134670698</v>
      </c>
      <c r="F15" s="203"/>
      <c r="G15" s="203"/>
      <c r="H15" s="203"/>
      <c r="I15" s="203"/>
    </row>
    <row r="16" spans="2:9" s="129" customFormat="1" ht="15" customHeight="1">
      <c r="B16" s="130" t="s">
        <v>21</v>
      </c>
      <c r="C16" s="131">
        <v>8</v>
      </c>
      <c r="D16" s="134" t="s">
        <v>22</v>
      </c>
      <c r="E16" s="133">
        <v>700</v>
      </c>
      <c r="F16" s="203"/>
      <c r="G16" s="203"/>
      <c r="H16" s="203"/>
      <c r="I16" s="203"/>
    </row>
    <row r="17" spans="2:9" s="129" customFormat="1" ht="15" customHeight="1">
      <c r="B17" s="130" t="s">
        <v>23</v>
      </c>
      <c r="C17" s="131">
        <v>9</v>
      </c>
      <c r="D17" s="132" t="s">
        <v>24</v>
      </c>
      <c r="E17" s="133">
        <v>0</v>
      </c>
      <c r="F17" s="203"/>
      <c r="G17" s="203"/>
      <c r="H17" s="203"/>
      <c r="I17" s="203"/>
    </row>
    <row r="18" spans="2:9" s="129" customFormat="1" ht="15" customHeight="1">
      <c r="B18" s="130" t="s">
        <v>25</v>
      </c>
      <c r="C18" s="131">
        <v>10</v>
      </c>
      <c r="D18" s="132" t="s">
        <v>26</v>
      </c>
      <c r="E18" s="133">
        <v>0</v>
      </c>
      <c r="F18" s="203"/>
      <c r="G18" s="203"/>
      <c r="H18" s="203"/>
      <c r="I18" s="203"/>
    </row>
    <row r="19" spans="2:9" s="129" customFormat="1" ht="15" customHeight="1">
      <c r="B19" s="130" t="s">
        <v>27</v>
      </c>
      <c r="C19" s="131">
        <v>11</v>
      </c>
      <c r="D19" s="132" t="s">
        <v>28</v>
      </c>
      <c r="E19" s="133">
        <v>570772.54</v>
      </c>
      <c r="F19" s="203"/>
      <c r="G19" s="203"/>
      <c r="H19" s="203"/>
      <c r="I19" s="203"/>
    </row>
    <row r="20" spans="2:9" s="129" customFormat="1" ht="15" customHeight="1">
      <c r="B20" s="130" t="s">
        <v>29</v>
      </c>
      <c r="C20" s="131">
        <v>12</v>
      </c>
      <c r="D20" s="132" t="s">
        <v>30</v>
      </c>
      <c r="E20" s="133">
        <v>5511980.3077130429</v>
      </c>
      <c r="F20" s="203"/>
      <c r="G20" s="203"/>
      <c r="H20" s="203"/>
      <c r="I20" s="203"/>
    </row>
    <row r="21" spans="2:9" s="129" customFormat="1" ht="15" customHeight="1">
      <c r="B21" s="130" t="s">
        <v>31</v>
      </c>
      <c r="C21" s="131">
        <v>13</v>
      </c>
      <c r="D21" s="132" t="s">
        <v>32</v>
      </c>
      <c r="E21" s="133">
        <v>307722.92810000002</v>
      </c>
      <c r="F21" s="203"/>
      <c r="G21" s="203"/>
      <c r="H21" s="203"/>
      <c r="I21" s="203"/>
    </row>
    <row r="22" spans="2:9" s="129" customFormat="1" ht="15" customHeight="1">
      <c r="B22" s="130" t="s">
        <v>33</v>
      </c>
      <c r="C22" s="131">
        <v>14</v>
      </c>
      <c r="D22" s="132" t="s">
        <v>34</v>
      </c>
      <c r="E22" s="133">
        <v>485399.08500006958</v>
      </c>
      <c r="F22" s="203"/>
      <c r="G22" s="203"/>
      <c r="H22" s="203"/>
      <c r="I22" s="203"/>
    </row>
    <row r="23" spans="2:9" s="129" customFormat="1" ht="15" customHeight="1">
      <c r="B23" s="130" t="s">
        <v>35</v>
      </c>
      <c r="C23" s="131">
        <v>15</v>
      </c>
      <c r="D23" s="132" t="s">
        <v>36</v>
      </c>
      <c r="E23" s="133">
        <v>0</v>
      </c>
      <c r="F23" s="203"/>
      <c r="G23" s="203"/>
      <c r="H23" s="203"/>
      <c r="I23" s="203"/>
    </row>
    <row r="24" spans="2:9" s="129" customFormat="1" ht="15" customHeight="1">
      <c r="B24" s="130" t="s">
        <v>37</v>
      </c>
      <c r="C24" s="131">
        <v>16</v>
      </c>
      <c r="D24" s="132" t="s">
        <v>38</v>
      </c>
      <c r="E24" s="133">
        <v>22975.117000000013</v>
      </c>
      <c r="F24" s="203"/>
      <c r="G24" s="203"/>
      <c r="H24" s="203"/>
      <c r="I24" s="203"/>
    </row>
    <row r="25" spans="2:9" s="129" customFormat="1" ht="15" customHeight="1">
      <c r="B25" s="130" t="s">
        <v>39</v>
      </c>
      <c r="C25" s="131">
        <v>17</v>
      </c>
      <c r="D25" s="132" t="s">
        <v>40</v>
      </c>
      <c r="E25" s="133">
        <v>0</v>
      </c>
      <c r="F25" s="203"/>
      <c r="G25" s="203"/>
      <c r="H25" s="203"/>
      <c r="I25" s="203"/>
    </row>
    <row r="26" spans="2:9" s="129" customFormat="1" ht="15" customHeight="1">
      <c r="B26" s="130" t="s">
        <v>41</v>
      </c>
      <c r="C26" s="131">
        <v>18</v>
      </c>
      <c r="D26" s="136" t="s">
        <v>42</v>
      </c>
      <c r="E26" s="133">
        <v>2745139.79656961</v>
      </c>
      <c r="F26" s="203"/>
      <c r="G26" s="203"/>
      <c r="H26" s="203"/>
      <c r="I26" s="203"/>
    </row>
    <row r="27" spans="2:9" s="140" customFormat="1" ht="15" customHeight="1" thickBot="1">
      <c r="B27" s="137" t="s">
        <v>43</v>
      </c>
      <c r="C27" s="138">
        <v>19</v>
      </c>
      <c r="D27" s="139" t="s">
        <v>44</v>
      </c>
      <c r="E27" s="198">
        <f>SUM(E9:E26)</f>
        <v>59389391.473854527</v>
      </c>
      <c r="F27" s="203"/>
      <c r="G27" s="203"/>
      <c r="H27" s="203"/>
      <c r="I27" s="203"/>
    </row>
    <row r="28" spans="2:9" s="124" customFormat="1" ht="6" customHeight="1">
      <c r="B28" s="141"/>
      <c r="C28" s="142"/>
      <c r="D28" s="143"/>
      <c r="E28" s="144"/>
      <c r="F28" s="203"/>
      <c r="G28" s="203"/>
      <c r="H28" s="203"/>
      <c r="I28" s="203"/>
    </row>
    <row r="29" spans="2:9" s="124" customFormat="1" ht="15.75" thickBot="1">
      <c r="B29" s="141"/>
      <c r="C29" s="215" t="s">
        <v>45</v>
      </c>
      <c r="D29" s="215"/>
      <c r="E29" s="215"/>
      <c r="F29" s="203"/>
      <c r="G29" s="203"/>
      <c r="H29" s="203"/>
      <c r="I29" s="203"/>
    </row>
    <row r="30" spans="2:9" s="129" customFormat="1" ht="15" customHeight="1">
      <c r="B30" s="125" t="s">
        <v>46</v>
      </c>
      <c r="C30" s="126">
        <v>20</v>
      </c>
      <c r="D30" s="145" t="s">
        <v>47</v>
      </c>
      <c r="E30" s="202">
        <v>36519525.521079019</v>
      </c>
      <c r="F30" s="203"/>
      <c r="G30" s="203"/>
      <c r="H30" s="203"/>
      <c r="I30" s="203"/>
    </row>
    <row r="31" spans="2:9" s="129" customFormat="1" ht="15" customHeight="1">
      <c r="B31" s="130" t="s">
        <v>48</v>
      </c>
      <c r="C31" s="131">
        <v>21</v>
      </c>
      <c r="D31" s="146" t="s">
        <v>49</v>
      </c>
      <c r="E31" s="200">
        <v>8739244.2230165899</v>
      </c>
      <c r="F31" s="203"/>
      <c r="G31" s="203"/>
      <c r="H31" s="203"/>
      <c r="I31" s="203"/>
    </row>
    <row r="32" spans="2:9" s="129" customFormat="1" ht="15" customHeight="1">
      <c r="B32" s="130" t="s">
        <v>50</v>
      </c>
      <c r="C32" s="131">
        <v>22</v>
      </c>
      <c r="D32" s="134" t="s">
        <v>51</v>
      </c>
      <c r="E32" s="200"/>
      <c r="F32" s="203"/>
      <c r="G32" s="203"/>
      <c r="H32" s="203"/>
      <c r="I32" s="203"/>
    </row>
    <row r="33" spans="2:9" s="129" customFormat="1" ht="15" customHeight="1">
      <c r="B33" s="130" t="s">
        <v>52</v>
      </c>
      <c r="C33" s="131">
        <v>23</v>
      </c>
      <c r="D33" s="146" t="s">
        <v>53</v>
      </c>
      <c r="E33" s="200">
        <v>1848032.8710139999</v>
      </c>
      <c r="F33" s="203"/>
      <c r="G33" s="203"/>
      <c r="H33" s="203"/>
      <c r="I33" s="203"/>
    </row>
    <row r="34" spans="2:9" s="129" customFormat="1" ht="15" customHeight="1">
      <c r="B34" s="130" t="s">
        <v>54</v>
      </c>
      <c r="C34" s="131">
        <v>24</v>
      </c>
      <c r="D34" s="146" t="s">
        <v>55</v>
      </c>
      <c r="E34" s="200">
        <v>0</v>
      </c>
      <c r="F34" s="203"/>
      <c r="G34" s="203"/>
      <c r="H34" s="203"/>
      <c r="I34" s="203"/>
    </row>
    <row r="35" spans="2:9" s="129" customFormat="1" ht="15" customHeight="1">
      <c r="B35" s="130" t="s">
        <v>56</v>
      </c>
      <c r="C35" s="131">
        <v>25</v>
      </c>
      <c r="D35" s="146" t="s">
        <v>57</v>
      </c>
      <c r="E35" s="200">
        <v>0</v>
      </c>
      <c r="F35" s="203"/>
      <c r="G35" s="203"/>
      <c r="H35" s="203"/>
      <c r="I35" s="203"/>
    </row>
    <row r="36" spans="2:9" s="129" customFormat="1" ht="15" customHeight="1">
      <c r="B36" s="130" t="s">
        <v>58</v>
      </c>
      <c r="C36" s="131">
        <v>26</v>
      </c>
      <c r="D36" s="146" t="s">
        <v>59</v>
      </c>
      <c r="E36" s="200">
        <v>8583.6</v>
      </c>
      <c r="F36" s="203"/>
      <c r="G36" s="203"/>
      <c r="H36" s="203"/>
      <c r="I36" s="203"/>
    </row>
    <row r="37" spans="2:9" s="129" customFormat="1" ht="15" customHeight="1">
      <c r="B37" s="130" t="s">
        <v>60</v>
      </c>
      <c r="C37" s="131">
        <v>27</v>
      </c>
      <c r="D37" s="146" t="s">
        <v>61</v>
      </c>
      <c r="E37" s="200">
        <v>638423.96</v>
      </c>
      <c r="F37" s="203"/>
      <c r="G37" s="203"/>
      <c r="H37" s="203"/>
      <c r="I37" s="203"/>
    </row>
    <row r="38" spans="2:9" s="129" customFormat="1" ht="15" customHeight="1">
      <c r="B38" s="130" t="s">
        <v>62</v>
      </c>
      <c r="C38" s="131">
        <v>28</v>
      </c>
      <c r="D38" s="146" t="s">
        <v>63</v>
      </c>
      <c r="E38" s="200"/>
      <c r="F38" s="203"/>
      <c r="G38" s="203"/>
      <c r="H38" s="203"/>
      <c r="I38" s="203"/>
    </row>
    <row r="39" spans="2:9" s="129" customFormat="1" ht="15" customHeight="1">
      <c r="B39" s="130" t="s">
        <v>64</v>
      </c>
      <c r="C39" s="131">
        <v>29</v>
      </c>
      <c r="D39" s="146" t="s">
        <v>65</v>
      </c>
      <c r="E39" s="200">
        <v>923602.64142583509</v>
      </c>
      <c r="F39" s="203"/>
      <c r="G39" s="203"/>
      <c r="H39" s="203"/>
      <c r="I39" s="203"/>
    </row>
    <row r="40" spans="2:9" s="140" customFormat="1" ht="15" customHeight="1" thickBot="1">
      <c r="B40" s="137" t="s">
        <v>66</v>
      </c>
      <c r="C40" s="138">
        <v>30</v>
      </c>
      <c r="D40" s="147" t="s">
        <v>67</v>
      </c>
      <c r="E40" s="198">
        <f>SUM(E30:E39)</f>
        <v>48677412.816535443</v>
      </c>
      <c r="F40" s="203"/>
      <c r="G40" s="203"/>
      <c r="H40" s="203"/>
      <c r="I40" s="203"/>
    </row>
    <row r="41" spans="2:9" s="124" customFormat="1" ht="6" customHeight="1">
      <c r="B41" s="148"/>
      <c r="C41" s="149"/>
      <c r="D41" s="143"/>
      <c r="E41" s="144"/>
      <c r="F41" s="203"/>
      <c r="G41" s="203"/>
      <c r="H41" s="203"/>
      <c r="I41" s="203"/>
    </row>
    <row r="42" spans="2:9" s="124" customFormat="1" ht="15.75" thickBot="1">
      <c r="B42" s="148"/>
      <c r="C42" s="215" t="s">
        <v>68</v>
      </c>
      <c r="D42" s="215"/>
      <c r="E42" s="215"/>
      <c r="F42" s="203"/>
      <c r="G42" s="203"/>
      <c r="H42" s="203"/>
      <c r="I42" s="203"/>
    </row>
    <row r="43" spans="2:9" s="129" customFormat="1" ht="15" customHeight="1">
      <c r="B43" s="125" t="s">
        <v>69</v>
      </c>
      <c r="C43" s="126">
        <v>31</v>
      </c>
      <c r="D43" s="145" t="s">
        <v>70</v>
      </c>
      <c r="E43" s="128">
        <v>24950000</v>
      </c>
      <c r="F43" s="203"/>
      <c r="G43" s="203"/>
      <c r="H43" s="203"/>
      <c r="I43" s="203"/>
    </row>
    <row r="44" spans="2:9" s="129" customFormat="1" ht="15" customHeight="1">
      <c r="B44" s="130" t="s">
        <v>71</v>
      </c>
      <c r="C44" s="131">
        <v>32</v>
      </c>
      <c r="D44" s="146" t="s">
        <v>72</v>
      </c>
      <c r="E44" s="133"/>
      <c r="F44" s="203"/>
      <c r="G44" s="203"/>
      <c r="H44" s="203"/>
      <c r="I44" s="203"/>
    </row>
    <row r="45" spans="2:9" s="129" customFormat="1" ht="15" customHeight="1">
      <c r="B45" s="130" t="s">
        <v>73</v>
      </c>
      <c r="C45" s="131">
        <v>33</v>
      </c>
      <c r="D45" s="146" t="s">
        <v>74</v>
      </c>
      <c r="E45" s="133"/>
      <c r="F45" s="203"/>
      <c r="G45" s="203"/>
      <c r="H45" s="203"/>
      <c r="I45" s="203"/>
    </row>
    <row r="46" spans="2:9" s="129" customFormat="1" ht="15" customHeight="1">
      <c r="B46" s="130" t="s">
        <v>75</v>
      </c>
      <c r="C46" s="131">
        <v>34</v>
      </c>
      <c r="D46" s="146" t="s">
        <v>76</v>
      </c>
      <c r="E46" s="133">
        <v>-14154961.812804941</v>
      </c>
      <c r="F46" s="203"/>
      <c r="G46" s="203"/>
      <c r="H46" s="203"/>
      <c r="I46" s="203"/>
    </row>
    <row r="47" spans="2:9" s="129" customFormat="1" ht="15" customHeight="1">
      <c r="B47" s="130" t="s">
        <v>77</v>
      </c>
      <c r="C47" s="131">
        <v>35</v>
      </c>
      <c r="D47" s="146" t="s">
        <v>78</v>
      </c>
      <c r="E47" s="133">
        <v>-83059.529875971086</v>
      </c>
      <c r="F47" s="203"/>
      <c r="G47" s="203"/>
      <c r="H47" s="203"/>
      <c r="I47" s="203"/>
    </row>
    <row r="48" spans="2:9" s="129" customFormat="1" ht="15" customHeight="1">
      <c r="B48" s="130" t="s">
        <v>79</v>
      </c>
      <c r="C48" s="131">
        <v>36</v>
      </c>
      <c r="D48" s="146" t="s">
        <v>80</v>
      </c>
      <c r="E48" s="133"/>
      <c r="F48" s="203"/>
      <c r="G48" s="203"/>
      <c r="H48" s="203"/>
      <c r="I48" s="203"/>
    </row>
    <row r="49" spans="2:9" s="140" customFormat="1" ht="15" customHeight="1">
      <c r="B49" s="130" t="s">
        <v>81</v>
      </c>
      <c r="C49" s="150">
        <v>37</v>
      </c>
      <c r="D49" s="151" t="s">
        <v>82</v>
      </c>
      <c r="E49" s="206">
        <f>SUM(E43+E44-E45+E46+E47+E48)</f>
        <v>10711978.657319088</v>
      </c>
      <c r="F49" s="203"/>
      <c r="G49" s="203"/>
      <c r="H49" s="203"/>
      <c r="I49" s="203"/>
    </row>
    <row r="50" spans="2:9" s="140" customFormat="1" ht="15" customHeight="1" thickBot="1">
      <c r="B50" s="137" t="s">
        <v>83</v>
      </c>
      <c r="C50" s="152">
        <v>38</v>
      </c>
      <c r="D50" s="153" t="s">
        <v>84</v>
      </c>
      <c r="E50" s="199">
        <f>E40+E49</f>
        <v>59389391.473854527</v>
      </c>
      <c r="F50" s="203"/>
      <c r="G50" s="203"/>
      <c r="H50" s="203"/>
      <c r="I50" s="203"/>
    </row>
    <row r="51" spans="2:9">
      <c r="E51" s="205"/>
      <c r="F51" s="203"/>
      <c r="G51" s="203"/>
    </row>
    <row r="52" spans="2:9">
      <c r="F52" s="203"/>
      <c r="G52" s="203"/>
    </row>
    <row r="53" spans="2:9">
      <c r="C53" s="216"/>
      <c r="D53" s="216"/>
      <c r="E53" s="216"/>
      <c r="F53" s="203"/>
      <c r="G53" s="203"/>
    </row>
    <row r="54" spans="2:9">
      <c r="C54" s="217"/>
      <c r="D54" s="217"/>
      <c r="E54" s="217"/>
      <c r="F54" s="203"/>
      <c r="G54" s="203"/>
    </row>
    <row r="55" spans="2:9">
      <c r="C55" s="216"/>
      <c r="D55" s="216"/>
      <c r="E55" s="216"/>
      <c r="F55" s="203"/>
      <c r="G55" s="203"/>
    </row>
    <row r="56" spans="2:9">
      <c r="C56" s="217"/>
      <c r="D56" s="217"/>
      <c r="E56" s="217"/>
      <c r="F56" s="203"/>
      <c r="G56" s="203"/>
    </row>
    <row r="57" spans="2:9" ht="15" customHeight="1">
      <c r="C57" s="216"/>
      <c r="D57" s="216"/>
      <c r="E57" s="216"/>
      <c r="G57" s="203"/>
    </row>
    <row r="58" spans="2:9">
      <c r="C58" s="217"/>
      <c r="D58" s="217"/>
      <c r="E58" s="217"/>
      <c r="G58" s="203"/>
    </row>
    <row r="59" spans="2:9">
      <c r="G59" s="203"/>
    </row>
    <row r="60" spans="2:9">
      <c r="G60" s="203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I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F1" sqref="F1:G1048576"/>
    </sheetView>
  </sheetViews>
  <sheetFormatPr defaultColWidth="9.140625" defaultRowHeight="15"/>
  <cols>
    <col min="1" max="1" width="2" style="124" customWidth="1"/>
    <col min="2" max="2" width="11" style="124" customWidth="1"/>
    <col min="3" max="3" width="5.85546875" style="124" customWidth="1"/>
    <col min="4" max="4" width="81.7109375" style="124" customWidth="1"/>
    <col min="5" max="5" width="15.7109375" style="124" customWidth="1"/>
    <col min="6" max="16384" width="9.140625" style="124"/>
  </cols>
  <sheetData>
    <row r="1" spans="2:9" ht="15" customHeight="1">
      <c r="B1" s="129" t="str">
        <f>BS!B1</f>
        <v>მზღვეველი: სს სადაზღვევო კომპანია ვაიზერი</v>
      </c>
      <c r="C1" s="129"/>
      <c r="D1" s="155"/>
      <c r="E1" s="193" t="s">
        <v>85</v>
      </c>
    </row>
    <row r="2" spans="2:9" ht="15" customHeight="1">
      <c r="B2" s="218" t="s">
        <v>243</v>
      </c>
      <c r="C2" s="218"/>
      <c r="D2" s="218"/>
      <c r="E2" s="218"/>
    </row>
    <row r="3" spans="2:9" ht="15" customHeight="1"/>
    <row r="4" spans="2:9" s="156" customFormat="1" ht="15" customHeight="1">
      <c r="D4" s="219" t="s">
        <v>86</v>
      </c>
      <c r="E4" s="219"/>
    </row>
    <row r="5" spans="2:9" ht="15" customHeight="1" thickBot="1">
      <c r="E5" s="191" t="s">
        <v>2</v>
      </c>
    </row>
    <row r="6" spans="2:9" s="159" customFormat="1" ht="45" customHeight="1" thickBot="1">
      <c r="B6" s="117" t="s">
        <v>3</v>
      </c>
      <c r="C6" s="157" t="s">
        <v>4</v>
      </c>
      <c r="D6" s="158"/>
      <c r="E6" s="120" t="s">
        <v>5</v>
      </c>
    </row>
    <row r="7" spans="2:9" ht="9" customHeight="1">
      <c r="C7" s="129"/>
      <c r="D7" s="129"/>
      <c r="E7" s="160"/>
    </row>
    <row r="8" spans="2:9" ht="15" customHeight="1" thickBot="1">
      <c r="C8" s="220" t="s">
        <v>87</v>
      </c>
      <c r="D8" s="220"/>
      <c r="E8" s="220"/>
    </row>
    <row r="9" spans="2:9" ht="15" customHeight="1">
      <c r="B9" s="161" t="s">
        <v>7</v>
      </c>
      <c r="C9" s="162">
        <v>1</v>
      </c>
      <c r="D9" s="163" t="s">
        <v>88</v>
      </c>
      <c r="E9" s="164">
        <v>35538388.222237982</v>
      </c>
      <c r="G9" s="210"/>
      <c r="I9" s="210"/>
    </row>
    <row r="10" spans="2:9" ht="15" customHeight="1">
      <c r="B10" s="165" t="s">
        <v>9</v>
      </c>
      <c r="C10" s="166">
        <v>2</v>
      </c>
      <c r="D10" s="167" t="s">
        <v>89</v>
      </c>
      <c r="E10" s="168">
        <v>6144907.1811164627</v>
      </c>
      <c r="G10" s="210"/>
      <c r="I10" s="210"/>
    </row>
    <row r="11" spans="2:9" ht="15" customHeight="1">
      <c r="B11" s="165" t="s">
        <v>11</v>
      </c>
      <c r="C11" s="166">
        <v>3</v>
      </c>
      <c r="D11" s="169" t="s">
        <v>90</v>
      </c>
      <c r="E11" s="168">
        <v>1122784.4365104623</v>
      </c>
      <c r="G11" s="210"/>
      <c r="I11" s="210"/>
    </row>
    <row r="12" spans="2:9" ht="15" customHeight="1">
      <c r="B12" s="165" t="s">
        <v>13</v>
      </c>
      <c r="C12" s="166">
        <v>4</v>
      </c>
      <c r="D12" s="170" t="s">
        <v>91</v>
      </c>
      <c r="E12" s="168">
        <v>644625.53070511296</v>
      </c>
      <c r="G12" s="210"/>
      <c r="I12" s="210"/>
    </row>
    <row r="13" spans="2:9" s="129" customFormat="1" ht="15" customHeight="1">
      <c r="B13" s="165" t="s">
        <v>15</v>
      </c>
      <c r="C13" s="131">
        <v>5</v>
      </c>
      <c r="D13" s="132" t="s">
        <v>92</v>
      </c>
      <c r="E13" s="200">
        <f>E9-E10-E11+E12</f>
        <v>28915322.135316171</v>
      </c>
      <c r="G13" s="210"/>
      <c r="H13" s="124"/>
      <c r="I13" s="210"/>
    </row>
    <row r="14" spans="2:9" ht="15" customHeight="1">
      <c r="B14" s="165" t="s">
        <v>17</v>
      </c>
      <c r="C14" s="166">
        <v>6</v>
      </c>
      <c r="D14" s="167" t="s">
        <v>93</v>
      </c>
      <c r="E14" s="168">
        <v>26432246.923514657</v>
      </c>
      <c r="G14" s="210"/>
      <c r="I14" s="210"/>
    </row>
    <row r="15" spans="2:9" ht="15" customHeight="1">
      <c r="B15" s="165" t="s">
        <v>19</v>
      </c>
      <c r="C15" s="166">
        <v>7</v>
      </c>
      <c r="D15" s="167" t="s">
        <v>94</v>
      </c>
      <c r="E15" s="168">
        <v>4311930.45</v>
      </c>
      <c r="G15" s="210"/>
      <c r="I15" s="210"/>
    </row>
    <row r="16" spans="2:9" ht="15" customHeight="1">
      <c r="B16" s="165" t="s">
        <v>21</v>
      </c>
      <c r="C16" s="166">
        <v>8</v>
      </c>
      <c r="D16" s="169" t="s">
        <v>95</v>
      </c>
      <c r="E16" s="168">
        <v>-278857.58053933235</v>
      </c>
      <c r="G16" s="210"/>
      <c r="I16" s="210"/>
    </row>
    <row r="17" spans="2:9" ht="15" customHeight="1">
      <c r="B17" s="165" t="s">
        <v>23</v>
      </c>
      <c r="C17" s="166">
        <v>9</v>
      </c>
      <c r="D17" s="169" t="s">
        <v>96</v>
      </c>
      <c r="E17" s="168">
        <v>-148195.74687121063</v>
      </c>
      <c r="G17" s="210"/>
      <c r="I17" s="210"/>
    </row>
    <row r="18" spans="2:9" ht="15" customHeight="1">
      <c r="B18" s="165" t="s">
        <v>25</v>
      </c>
      <c r="C18" s="166">
        <v>10</v>
      </c>
      <c r="D18" s="169" t="s">
        <v>97</v>
      </c>
      <c r="E18" s="168">
        <v>511723.79</v>
      </c>
      <c r="G18" s="210"/>
      <c r="I18" s="210"/>
    </row>
    <row r="19" spans="2:9" s="129" customFormat="1" ht="15" customHeight="1">
      <c r="B19" s="165" t="s">
        <v>27</v>
      </c>
      <c r="C19" s="131">
        <v>11</v>
      </c>
      <c r="D19" s="132" t="s">
        <v>98</v>
      </c>
      <c r="E19" s="200">
        <f>E14-E15+E16-E17-E18</f>
        <v>21477930.849846538</v>
      </c>
      <c r="G19" s="210"/>
      <c r="H19" s="124"/>
      <c r="I19" s="210"/>
    </row>
    <row r="20" spans="2:9" s="129" customFormat="1" ht="15" customHeight="1">
      <c r="B20" s="165" t="s">
        <v>29</v>
      </c>
      <c r="C20" s="131">
        <v>12</v>
      </c>
      <c r="D20" s="132" t="s">
        <v>99</v>
      </c>
      <c r="E20" s="133"/>
      <c r="G20" s="210"/>
      <c r="H20" s="124"/>
      <c r="I20" s="210"/>
    </row>
    <row r="21" spans="2:9" s="129" customFormat="1" ht="15" customHeight="1">
      <c r="B21" s="165" t="s">
        <v>31</v>
      </c>
      <c r="C21" s="131">
        <v>13</v>
      </c>
      <c r="D21" s="132" t="s">
        <v>100</v>
      </c>
      <c r="E21" s="200">
        <v>1096136.8994</v>
      </c>
      <c r="G21" s="210"/>
      <c r="H21" s="124"/>
      <c r="I21" s="210"/>
    </row>
    <row r="22" spans="2:9" s="129" customFormat="1" ht="15" customHeight="1" thickBot="1">
      <c r="B22" s="171" t="s">
        <v>33</v>
      </c>
      <c r="C22" s="172">
        <v>14</v>
      </c>
      <c r="D22" s="173" t="s">
        <v>101</v>
      </c>
      <c r="E22" s="174">
        <f>E13-E19-E20+E21</f>
        <v>8533528.1848696321</v>
      </c>
      <c r="G22" s="210"/>
      <c r="H22" s="124"/>
      <c r="I22" s="210"/>
    </row>
    <row r="23" spans="2:9" ht="9" customHeight="1">
      <c r="C23" s="142"/>
      <c r="D23" s="175"/>
      <c r="E23" s="144"/>
      <c r="G23" s="210"/>
      <c r="I23" s="210"/>
    </row>
    <row r="24" spans="2:9" ht="15" customHeight="1" thickBot="1">
      <c r="C24" s="220" t="s">
        <v>102</v>
      </c>
      <c r="D24" s="220"/>
      <c r="E24" s="220"/>
      <c r="G24" s="210"/>
      <c r="I24" s="210"/>
    </row>
    <row r="25" spans="2:9" ht="15" customHeight="1">
      <c r="B25" s="161" t="s">
        <v>35</v>
      </c>
      <c r="C25" s="162">
        <v>15</v>
      </c>
      <c r="D25" s="163" t="s">
        <v>88</v>
      </c>
      <c r="E25" s="164">
        <v>65372.055499998154</v>
      </c>
      <c r="G25" s="210"/>
      <c r="I25" s="210"/>
    </row>
    <row r="26" spans="2:9" ht="15" customHeight="1">
      <c r="B26" s="165" t="s">
        <v>37</v>
      </c>
      <c r="C26" s="166">
        <v>16</v>
      </c>
      <c r="D26" s="167" t="s">
        <v>89</v>
      </c>
      <c r="E26" s="168">
        <v>0</v>
      </c>
      <c r="G26" s="210"/>
      <c r="I26" s="210"/>
    </row>
    <row r="27" spans="2:9" ht="15" customHeight="1">
      <c r="B27" s="165" t="s">
        <v>39</v>
      </c>
      <c r="C27" s="166">
        <v>17</v>
      </c>
      <c r="D27" s="169" t="s">
        <v>90</v>
      </c>
      <c r="E27" s="168">
        <v>-32093.395799787817</v>
      </c>
      <c r="G27" s="210"/>
      <c r="I27" s="210"/>
    </row>
    <row r="28" spans="2:9" ht="15" customHeight="1">
      <c r="B28" s="165" t="s">
        <v>41</v>
      </c>
      <c r="C28" s="166">
        <v>18</v>
      </c>
      <c r="D28" s="169" t="s">
        <v>91</v>
      </c>
      <c r="E28" s="168"/>
      <c r="G28" s="210"/>
      <c r="I28" s="210"/>
    </row>
    <row r="29" spans="2:9" s="129" customFormat="1" ht="15" customHeight="1">
      <c r="B29" s="165" t="s">
        <v>43</v>
      </c>
      <c r="C29" s="131">
        <v>19</v>
      </c>
      <c r="D29" s="132" t="s">
        <v>103</v>
      </c>
      <c r="E29" s="200">
        <f>E25-E26-E27+E28</f>
        <v>97465.451299785971</v>
      </c>
      <c r="G29" s="210"/>
      <c r="H29" s="124"/>
      <c r="I29" s="210"/>
    </row>
    <row r="30" spans="2:9" ht="15" customHeight="1">
      <c r="B30" s="165" t="s">
        <v>46</v>
      </c>
      <c r="C30" s="166">
        <v>20</v>
      </c>
      <c r="D30" s="167" t="s">
        <v>93</v>
      </c>
      <c r="E30" s="168">
        <v>13000</v>
      </c>
      <c r="G30" s="210"/>
      <c r="I30" s="210"/>
    </row>
    <row r="31" spans="2:9" ht="15" customHeight="1">
      <c r="B31" s="165" t="s">
        <v>48</v>
      </c>
      <c r="C31" s="166">
        <v>21</v>
      </c>
      <c r="D31" s="167" t="s">
        <v>104</v>
      </c>
      <c r="E31" s="168">
        <v>0</v>
      </c>
      <c r="G31" s="210"/>
      <c r="I31" s="210"/>
    </row>
    <row r="32" spans="2:9" ht="15" customHeight="1">
      <c r="B32" s="165" t="s">
        <v>50</v>
      </c>
      <c r="C32" s="166">
        <v>22</v>
      </c>
      <c r="D32" s="169" t="s">
        <v>95</v>
      </c>
      <c r="E32" s="168">
        <v>-27500</v>
      </c>
      <c r="G32" s="210"/>
      <c r="I32" s="210"/>
    </row>
    <row r="33" spans="2:9" ht="15" customHeight="1">
      <c r="B33" s="165" t="s">
        <v>52</v>
      </c>
      <c r="C33" s="166">
        <v>23</v>
      </c>
      <c r="D33" s="169" t="s">
        <v>96</v>
      </c>
      <c r="E33" s="168"/>
      <c r="G33" s="210"/>
      <c r="I33" s="210"/>
    </row>
    <row r="34" spans="2:9" ht="15" customHeight="1">
      <c r="B34" s="165" t="s">
        <v>54</v>
      </c>
      <c r="C34" s="166">
        <v>24</v>
      </c>
      <c r="D34" s="169" t="s">
        <v>105</v>
      </c>
      <c r="E34" s="168"/>
      <c r="G34" s="210"/>
      <c r="I34" s="210"/>
    </row>
    <row r="35" spans="2:9" s="129" customFormat="1" ht="15" customHeight="1">
      <c r="B35" s="165" t="s">
        <v>56</v>
      </c>
      <c r="C35" s="131">
        <v>25</v>
      </c>
      <c r="D35" s="132" t="s">
        <v>106</v>
      </c>
      <c r="E35" s="200">
        <f>E30-E31+E32-E33-E34</f>
        <v>-14500</v>
      </c>
      <c r="G35" s="210"/>
      <c r="H35" s="124"/>
      <c r="I35" s="210"/>
    </row>
    <row r="36" spans="2:9" ht="15" customHeight="1">
      <c r="B36" s="165" t="s">
        <v>58</v>
      </c>
      <c r="C36" s="166">
        <v>26</v>
      </c>
      <c r="D36" s="167" t="s">
        <v>107</v>
      </c>
      <c r="E36" s="168"/>
      <c r="G36" s="210"/>
      <c r="I36" s="210"/>
    </row>
    <row r="37" spans="2:9" ht="15" customHeight="1">
      <c r="B37" s="165" t="s">
        <v>60</v>
      </c>
      <c r="C37" s="166">
        <v>27</v>
      </c>
      <c r="D37" s="169" t="s">
        <v>108</v>
      </c>
      <c r="E37" s="168"/>
      <c r="G37" s="210"/>
      <c r="I37" s="210"/>
    </row>
    <row r="38" spans="2:9" s="129" customFormat="1" ht="15" customHeight="1">
      <c r="B38" s="165" t="s">
        <v>62</v>
      </c>
      <c r="C38" s="131">
        <v>28</v>
      </c>
      <c r="D38" s="132" t="s">
        <v>109</v>
      </c>
      <c r="E38" s="133"/>
      <c r="G38" s="210"/>
      <c r="H38" s="124"/>
      <c r="I38" s="210"/>
    </row>
    <row r="39" spans="2:9" s="129" customFormat="1" ht="15" customHeight="1">
      <c r="B39" s="165" t="s">
        <v>64</v>
      </c>
      <c r="C39" s="131">
        <v>29</v>
      </c>
      <c r="D39" s="132" t="s">
        <v>110</v>
      </c>
      <c r="E39" s="133"/>
      <c r="G39" s="210"/>
      <c r="H39" s="124"/>
      <c r="I39" s="210"/>
    </row>
    <row r="40" spans="2:9" s="129" customFormat="1" ht="15" customHeight="1">
      <c r="B40" s="165" t="s">
        <v>66</v>
      </c>
      <c r="C40" s="131">
        <v>30</v>
      </c>
      <c r="D40" s="132" t="s">
        <v>100</v>
      </c>
      <c r="E40" s="133"/>
      <c r="G40" s="210"/>
      <c r="H40" s="124"/>
      <c r="I40" s="210"/>
    </row>
    <row r="41" spans="2:9" s="129" customFormat="1" ht="15" customHeight="1" thickBot="1">
      <c r="B41" s="171" t="s">
        <v>69</v>
      </c>
      <c r="C41" s="172">
        <v>31</v>
      </c>
      <c r="D41" s="173" t="s">
        <v>111</v>
      </c>
      <c r="E41" s="174">
        <f>E29-E35+E38-E39+E40</f>
        <v>111965.45129978597</v>
      </c>
      <c r="G41" s="210"/>
      <c r="H41" s="124"/>
      <c r="I41" s="210"/>
    </row>
    <row r="42" spans="2:9" s="129" customFormat="1" ht="9" customHeight="1" thickBot="1">
      <c r="C42" s="142"/>
      <c r="D42" s="176"/>
      <c r="E42" s="177"/>
      <c r="G42" s="210"/>
      <c r="H42" s="124"/>
      <c r="I42" s="210"/>
    </row>
    <row r="43" spans="2:9" s="129" customFormat="1" ht="15" customHeight="1" thickBot="1">
      <c r="B43" s="178" t="s">
        <v>71</v>
      </c>
      <c r="C43" s="179">
        <v>32</v>
      </c>
      <c r="D43" s="180" t="s">
        <v>112</v>
      </c>
      <c r="E43" s="181">
        <f>E22+E41</f>
        <v>8645493.6361694187</v>
      </c>
      <c r="G43" s="210"/>
      <c r="H43" s="124"/>
      <c r="I43" s="210"/>
    </row>
    <row r="44" spans="2:9" ht="9" customHeight="1">
      <c r="C44" s="142"/>
      <c r="D44" s="176"/>
      <c r="E44" s="144"/>
      <c r="G44" s="210"/>
      <c r="I44" s="210"/>
    </row>
    <row r="45" spans="2:9" ht="15" customHeight="1" thickBot="1">
      <c r="C45" s="142"/>
      <c r="D45" s="220" t="s">
        <v>113</v>
      </c>
      <c r="E45" s="220"/>
      <c r="G45" s="210"/>
      <c r="I45" s="210"/>
    </row>
    <row r="46" spans="2:9" ht="15" customHeight="1">
      <c r="B46" s="161" t="s">
        <v>73</v>
      </c>
      <c r="C46" s="162">
        <v>33</v>
      </c>
      <c r="D46" s="182" t="s">
        <v>114</v>
      </c>
      <c r="E46" s="164"/>
      <c r="G46" s="210"/>
      <c r="I46" s="210"/>
    </row>
    <row r="47" spans="2:9" ht="15" customHeight="1">
      <c r="B47" s="165" t="s">
        <v>75</v>
      </c>
      <c r="C47" s="166">
        <v>34</v>
      </c>
      <c r="D47" s="167" t="s">
        <v>115</v>
      </c>
      <c r="E47" s="168"/>
      <c r="G47" s="210"/>
      <c r="I47" s="210"/>
    </row>
    <row r="48" spans="2:9" ht="15" customHeight="1">
      <c r="B48" s="165" t="s">
        <v>77</v>
      </c>
      <c r="C48" s="166">
        <v>35</v>
      </c>
      <c r="D48" s="167" t="s">
        <v>116</v>
      </c>
      <c r="E48" s="168"/>
      <c r="G48" s="210"/>
      <c r="I48" s="210"/>
    </row>
    <row r="49" spans="2:9" s="129" customFormat="1" ht="15" customHeight="1" thickBot="1">
      <c r="B49" s="171" t="s">
        <v>79</v>
      </c>
      <c r="C49" s="172">
        <v>36</v>
      </c>
      <c r="D49" s="173" t="s">
        <v>117</v>
      </c>
      <c r="E49" s="174">
        <f>E46-E47-E48</f>
        <v>0</v>
      </c>
      <c r="G49" s="210"/>
      <c r="H49" s="124"/>
      <c r="I49" s="210"/>
    </row>
    <row r="50" spans="2:9" ht="8.25" customHeight="1">
      <c r="C50" s="142"/>
      <c r="D50" s="175"/>
      <c r="E50" s="144"/>
      <c r="G50" s="210"/>
      <c r="I50" s="210"/>
    </row>
    <row r="51" spans="2:9" ht="15" customHeight="1" thickBot="1">
      <c r="C51" s="220" t="s">
        <v>118</v>
      </c>
      <c r="D51" s="220"/>
      <c r="E51" s="220"/>
      <c r="G51" s="210"/>
      <c r="I51" s="210"/>
    </row>
    <row r="52" spans="2:9" ht="15" customHeight="1">
      <c r="B52" s="161" t="s">
        <v>81</v>
      </c>
      <c r="C52" s="162">
        <v>37</v>
      </c>
      <c r="D52" s="163" t="s">
        <v>119</v>
      </c>
      <c r="E52" s="164">
        <v>849274.22562796995</v>
      </c>
      <c r="G52" s="210"/>
      <c r="I52" s="210"/>
    </row>
    <row r="53" spans="2:9" ht="15" customHeight="1">
      <c r="B53" s="165" t="s">
        <v>83</v>
      </c>
      <c r="C53" s="166">
        <v>38</v>
      </c>
      <c r="D53" s="169" t="s">
        <v>120</v>
      </c>
      <c r="E53" s="168">
        <v>0</v>
      </c>
      <c r="G53" s="210"/>
      <c r="I53" s="210"/>
    </row>
    <row r="54" spans="2:9" ht="15" customHeight="1">
      <c r="B54" s="165" t="s">
        <v>121</v>
      </c>
      <c r="C54" s="166">
        <v>39</v>
      </c>
      <c r="D54" s="169" t="s">
        <v>122</v>
      </c>
      <c r="E54" s="168">
        <v>0</v>
      </c>
      <c r="G54" s="210"/>
      <c r="I54" s="210"/>
    </row>
    <row r="55" spans="2:9" ht="15" customHeight="1">
      <c r="B55" s="165" t="s">
        <v>123</v>
      </c>
      <c r="C55" s="166">
        <v>40</v>
      </c>
      <c r="D55" s="169" t="s">
        <v>124</v>
      </c>
      <c r="E55" s="168">
        <v>0</v>
      </c>
      <c r="G55" s="210"/>
      <c r="I55" s="210"/>
    </row>
    <row r="56" spans="2:9" ht="15" customHeight="1">
      <c r="B56" s="165" t="s">
        <v>125</v>
      </c>
      <c r="C56" s="166">
        <v>41</v>
      </c>
      <c r="D56" s="169" t="s">
        <v>26</v>
      </c>
      <c r="E56" s="168">
        <v>0</v>
      </c>
      <c r="G56" s="210"/>
      <c r="I56" s="210"/>
    </row>
    <row r="57" spans="2:9" ht="15" customHeight="1">
      <c r="B57" s="165" t="s">
        <v>126</v>
      </c>
      <c r="C57" s="166">
        <v>42</v>
      </c>
      <c r="D57" s="169" t="s">
        <v>28</v>
      </c>
      <c r="E57" s="168">
        <v>-219367.79</v>
      </c>
      <c r="G57" s="210"/>
      <c r="I57" s="210"/>
    </row>
    <row r="58" spans="2:9" ht="15" customHeight="1">
      <c r="B58" s="165" t="s">
        <v>127</v>
      </c>
      <c r="C58" s="166">
        <v>43</v>
      </c>
      <c r="D58" s="169" t="s">
        <v>36</v>
      </c>
      <c r="E58" s="168">
        <v>0</v>
      </c>
      <c r="G58" s="210"/>
      <c r="I58" s="210"/>
    </row>
    <row r="59" spans="2:9" ht="15" customHeight="1">
      <c r="B59" s="165" t="s">
        <v>128</v>
      </c>
      <c r="C59" s="166">
        <v>44</v>
      </c>
      <c r="D59" s="169" t="s">
        <v>129</v>
      </c>
      <c r="E59" s="168">
        <v>0</v>
      </c>
      <c r="G59" s="210"/>
      <c r="I59" s="210"/>
    </row>
    <row r="60" spans="2:9" ht="15" customHeight="1">
      <c r="B60" s="165" t="s">
        <v>130</v>
      </c>
      <c r="C60" s="166">
        <v>45</v>
      </c>
      <c r="D60" s="169" t="s">
        <v>131</v>
      </c>
      <c r="E60" s="168"/>
      <c r="G60" s="210"/>
      <c r="I60" s="210"/>
    </row>
    <row r="61" spans="2:9" s="175" customFormat="1" ht="15" customHeight="1" thickBot="1">
      <c r="B61" s="171" t="s">
        <v>132</v>
      </c>
      <c r="C61" s="183">
        <v>46</v>
      </c>
      <c r="D61" s="184" t="s">
        <v>133</v>
      </c>
      <c r="E61" s="174">
        <f>SUM(E52:E60)</f>
        <v>629906.43562796991</v>
      </c>
      <c r="G61" s="210"/>
      <c r="H61" s="124"/>
      <c r="I61" s="210"/>
    </row>
    <row r="62" spans="2:9" s="175" customFormat="1" ht="9" customHeight="1">
      <c r="C62" s="142"/>
      <c r="E62" s="177"/>
      <c r="G62" s="210"/>
      <c r="H62" s="124"/>
      <c r="I62" s="210"/>
    </row>
    <row r="63" spans="2:9" s="175" customFormat="1" ht="15" customHeight="1" thickBot="1">
      <c r="C63" s="221" t="s">
        <v>134</v>
      </c>
      <c r="D63" s="221"/>
      <c r="E63" s="221"/>
      <c r="G63" s="210"/>
      <c r="H63" s="124"/>
      <c r="I63" s="210"/>
    </row>
    <row r="64" spans="2:9" ht="15" customHeight="1">
      <c r="B64" s="161" t="s">
        <v>135</v>
      </c>
      <c r="C64" s="162">
        <v>47</v>
      </c>
      <c r="D64" s="163" t="s">
        <v>136</v>
      </c>
      <c r="E64" s="164">
        <v>5425421.1026000008</v>
      </c>
      <c r="G64" s="210"/>
      <c r="I64" s="210"/>
    </row>
    <row r="65" spans="2:9" ht="15" customHeight="1">
      <c r="B65" s="165" t="s">
        <v>137</v>
      </c>
      <c r="C65" s="166">
        <v>48</v>
      </c>
      <c r="D65" s="169" t="s">
        <v>138</v>
      </c>
      <c r="E65" s="168">
        <v>1523002.3329042799</v>
      </c>
      <c r="G65" s="210"/>
      <c r="I65" s="210"/>
    </row>
    <row r="66" spans="2:9" ht="15" customHeight="1">
      <c r="B66" s="165" t="s">
        <v>139</v>
      </c>
      <c r="C66" s="166">
        <v>49</v>
      </c>
      <c r="D66" s="169" t="s">
        <v>140</v>
      </c>
      <c r="E66" s="168">
        <v>3089.28</v>
      </c>
      <c r="G66" s="210"/>
      <c r="I66" s="210"/>
    </row>
    <row r="67" spans="2:9" ht="15" customHeight="1">
      <c r="B67" s="165" t="s">
        <v>141</v>
      </c>
      <c r="C67" s="166">
        <v>50</v>
      </c>
      <c r="D67" s="169" t="s">
        <v>142</v>
      </c>
      <c r="E67" s="168">
        <v>168782.93999992</v>
      </c>
      <c r="G67" s="210"/>
      <c r="I67" s="210"/>
    </row>
    <row r="68" spans="2:9" ht="15" customHeight="1">
      <c r="B68" s="165" t="s">
        <v>143</v>
      </c>
      <c r="C68" s="166">
        <v>51</v>
      </c>
      <c r="D68" s="169" t="s">
        <v>144</v>
      </c>
      <c r="E68" s="168">
        <v>60902.853999999999</v>
      </c>
      <c r="G68" s="210"/>
      <c r="I68" s="210"/>
    </row>
    <row r="69" spans="2:9" ht="15" customHeight="1">
      <c r="B69" s="165" t="s">
        <v>145</v>
      </c>
      <c r="C69" s="166">
        <v>52</v>
      </c>
      <c r="D69" s="169" t="s">
        <v>146</v>
      </c>
      <c r="E69" s="168"/>
      <c r="G69" s="210"/>
      <c r="I69" s="210"/>
    </row>
    <row r="70" spans="2:9" ht="15" customHeight="1" thickBot="1">
      <c r="B70" s="185" t="s">
        <v>147</v>
      </c>
      <c r="C70" s="186">
        <v>53</v>
      </c>
      <c r="D70" s="187" t="s">
        <v>148</v>
      </c>
      <c r="E70" s="188">
        <v>-2142603.53216916</v>
      </c>
      <c r="G70" s="210"/>
      <c r="I70" s="210"/>
    </row>
    <row r="71" spans="2:9" ht="9" customHeight="1" thickBot="1">
      <c r="C71" s="149"/>
      <c r="D71" s="189"/>
      <c r="E71" s="190"/>
      <c r="G71" s="210"/>
      <c r="I71" s="210"/>
    </row>
    <row r="72" spans="2:9" s="129" customFormat="1" ht="15" customHeight="1">
      <c r="B72" s="161" t="s">
        <v>149</v>
      </c>
      <c r="C72" s="126">
        <v>54</v>
      </c>
      <c r="D72" s="127" t="s">
        <v>150</v>
      </c>
      <c r="E72" s="128">
        <f>E43+E49+E61-E64-E65-E66-E67-E68-E69+E70</f>
        <v>-48401.969875971088</v>
      </c>
      <c r="G72" s="210"/>
      <c r="H72" s="124"/>
      <c r="I72" s="210"/>
    </row>
    <row r="73" spans="2:9" s="129" customFormat="1" ht="15" customHeight="1">
      <c r="B73" s="165" t="s">
        <v>151</v>
      </c>
      <c r="C73" s="131">
        <v>55</v>
      </c>
      <c r="D73" s="132" t="s">
        <v>152</v>
      </c>
      <c r="E73" s="133">
        <v>34657.56</v>
      </c>
      <c r="G73" s="210"/>
      <c r="H73" s="124"/>
      <c r="I73" s="210"/>
    </row>
    <row r="74" spans="2:9" s="129" customFormat="1" ht="15" customHeight="1" thickBot="1">
      <c r="B74" s="171" t="s">
        <v>153</v>
      </c>
      <c r="C74" s="172">
        <v>56</v>
      </c>
      <c r="D74" s="173" t="s">
        <v>154</v>
      </c>
      <c r="E74" s="174">
        <f>E72-E73</f>
        <v>-83059.529875971086</v>
      </c>
      <c r="G74" s="210"/>
      <c r="H74" s="124"/>
      <c r="I74" s="210"/>
    </row>
    <row r="75" spans="2:9">
      <c r="D75" s="175"/>
    </row>
    <row r="76" spans="2:9">
      <c r="C76" s="216"/>
      <c r="D76" s="216"/>
      <c r="E76" s="216"/>
    </row>
    <row r="77" spans="2:9">
      <c r="C77" s="217"/>
      <c r="D77" s="217"/>
      <c r="E77" s="217"/>
    </row>
    <row r="78" spans="2:9">
      <c r="C78" s="216"/>
      <c r="D78" s="216"/>
      <c r="E78" s="216"/>
    </row>
    <row r="79" spans="2:9">
      <c r="C79" s="217"/>
      <c r="D79" s="217"/>
      <c r="E79" s="217"/>
    </row>
    <row r="80" spans="2:9">
      <c r="C80" s="216"/>
      <c r="D80" s="216"/>
      <c r="E80" s="216"/>
    </row>
    <row r="81" spans="3:5">
      <c r="C81" s="217"/>
      <c r="D81" s="217"/>
      <c r="E81" s="217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B2:E2"/>
    <mergeCell ref="D4:E4"/>
    <mergeCell ref="C8:E8"/>
    <mergeCell ref="C78:E78"/>
    <mergeCell ref="C79:E79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tabSelected="1" zoomScale="85" zoomScaleNormal="85" zoomScaleSheetLayoutView="50" workbookViewId="0">
      <pane xSplit="2" ySplit="10" topLeftCell="J11" activePane="bottomRight" state="frozen"/>
      <selection pane="topRight" activeCell="C1" sqref="C1"/>
      <selection pane="bottomLeft" activeCell="A11" sqref="A11"/>
      <selection pane="bottomRight" activeCell="X54" sqref="X54"/>
    </sheetView>
  </sheetViews>
  <sheetFormatPr defaultColWidth="8.85546875" defaultRowHeight="15"/>
  <cols>
    <col min="1" max="1" width="7.85546875" style="1" customWidth="1"/>
    <col min="2" max="2" width="53.140625" style="1" customWidth="1"/>
    <col min="3" max="3" width="12.5703125" style="1" customWidth="1"/>
    <col min="4" max="4" width="10.5703125" style="1" customWidth="1"/>
    <col min="5" max="5" width="9" style="1" bestFit="1" customWidth="1"/>
    <col min="6" max="6" width="10.5703125" style="1" customWidth="1"/>
    <col min="7" max="7" width="13.5703125" style="1" bestFit="1" customWidth="1"/>
    <col min="8" max="8" width="24.28515625" style="1" bestFit="1" customWidth="1"/>
    <col min="9" max="9" width="13.28515625" style="1" customWidth="1"/>
    <col min="10" max="10" width="11.7109375" style="1" customWidth="1"/>
    <col min="11" max="11" width="10.85546875" style="1" bestFit="1" customWidth="1"/>
    <col min="12" max="12" width="10.7109375" style="1" customWidth="1"/>
    <col min="13" max="13" width="11.28515625" style="1" bestFit="1" customWidth="1"/>
    <col min="14" max="14" width="16" style="1" customWidth="1"/>
    <col min="15" max="15" width="12.28515625" style="1" bestFit="1" customWidth="1"/>
    <col min="16" max="16" width="12.140625" style="1" customWidth="1"/>
    <col min="17" max="17" width="14" style="1" customWidth="1"/>
    <col min="18" max="18" width="10.5703125" style="1" bestFit="1" customWidth="1"/>
    <col min="19" max="19" width="10.85546875" style="1" customWidth="1"/>
    <col min="20" max="20" width="11.28515625" style="1" bestFit="1" customWidth="1"/>
    <col min="21" max="21" width="12.28515625" style="1" bestFit="1" customWidth="1"/>
    <col min="22" max="22" width="11.28515625" style="1" bestFit="1" customWidth="1"/>
    <col min="23" max="23" width="9.85546875" style="1" bestFit="1" customWidth="1"/>
    <col min="24" max="25" width="11.28515625" style="1" bestFit="1" customWidth="1"/>
    <col min="26" max="27" width="15.7109375" style="1" customWidth="1"/>
    <col min="28" max="28" width="3" style="1" customWidth="1"/>
    <col min="29" max="32" width="8.28515625" style="1" bestFit="1" customWidth="1"/>
    <col min="33" max="34" width="10.7109375" style="1" bestFit="1" customWidth="1"/>
    <col min="35" max="36" width="10.7109375" style="1" customWidth="1"/>
    <col min="37" max="38" width="19.140625" style="1" customWidth="1"/>
    <col min="39" max="43" width="9.140625" style="1" customWidth="1"/>
    <col min="44" max="44" width="11.42578125" style="1" customWidth="1"/>
    <col min="45" max="45" width="10.5703125" style="1" customWidth="1"/>
    <col min="46" max="46" width="10.7109375" style="1" customWidth="1"/>
    <col min="47" max="47" width="11.5703125" style="1" customWidth="1"/>
    <col min="48" max="48" width="9.140625" style="1" customWidth="1"/>
    <col min="49" max="49" width="10.7109375" style="1" customWidth="1"/>
    <col min="50" max="50" width="12.5703125" style="1" customWidth="1"/>
    <col min="51" max="51" width="11" style="1" customWidth="1"/>
    <col min="52" max="52" width="9.140625" style="1" customWidth="1"/>
    <col min="53" max="58" width="11.5703125" style="1" customWidth="1"/>
    <col min="59" max="59" width="12.85546875" style="1" customWidth="1"/>
    <col min="60" max="60" width="10.5703125" style="1" customWidth="1"/>
    <col min="61" max="16384" width="8.85546875" style="1"/>
  </cols>
  <sheetData>
    <row r="1" spans="1:63" s="207" customFormat="1">
      <c r="A1" s="241" t="s">
        <v>155</v>
      </c>
      <c r="B1" s="241"/>
    </row>
    <row r="2" spans="1:63" s="207" customFormat="1">
      <c r="A2" s="208" t="s">
        <v>156</v>
      </c>
    </row>
    <row r="3" spans="1:63" s="207" customFormat="1">
      <c r="A3" s="208" t="str">
        <f>BS!B1</f>
        <v>მზღვეველი: სს სადაზღვევო კომპანია ვაიზერი</v>
      </c>
      <c r="M3" s="209"/>
      <c r="N3" s="209"/>
    </row>
    <row r="4" spans="1:63" s="207" customFormat="1">
      <c r="A4" s="208" t="s">
        <v>242</v>
      </c>
    </row>
    <row r="5" spans="1:63" s="207" customFormat="1"/>
    <row r="6" spans="1:63" s="207" customFormat="1" ht="15" customHeight="1">
      <c r="C6" s="233" t="s">
        <v>157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C6" s="235" t="s">
        <v>158</v>
      </c>
      <c r="AD6" s="235"/>
      <c r="AE6" s="235"/>
      <c r="AF6" s="235"/>
      <c r="AG6" s="235"/>
      <c r="AH6" s="235"/>
      <c r="AI6" s="235"/>
      <c r="AJ6" s="235"/>
      <c r="AK6" s="235"/>
      <c r="AL6" s="235"/>
    </row>
    <row r="7" spans="1:63" s="207" customFormat="1" ht="17.25" customHeight="1" thickBot="1"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C7" s="236"/>
      <c r="AD7" s="236"/>
      <c r="AE7" s="236"/>
      <c r="AF7" s="236"/>
      <c r="AG7" s="236"/>
      <c r="AH7" s="236"/>
      <c r="AI7" s="236"/>
      <c r="AJ7" s="236"/>
      <c r="AK7" s="236"/>
      <c r="AL7" s="236"/>
    </row>
    <row r="8" spans="1:63" ht="42.75" customHeight="1">
      <c r="A8" s="242" t="s">
        <v>159</v>
      </c>
      <c r="B8" s="237" t="s">
        <v>160</v>
      </c>
      <c r="C8" s="248" t="s">
        <v>161</v>
      </c>
      <c r="D8" s="226"/>
      <c r="E8" s="226"/>
      <c r="F8" s="226"/>
      <c r="G8" s="226"/>
      <c r="H8" s="238" t="s">
        <v>162</v>
      </c>
      <c r="I8" s="226" t="s">
        <v>163</v>
      </c>
      <c r="J8" s="226"/>
      <c r="K8" s="226" t="s">
        <v>164</v>
      </c>
      <c r="L8" s="226"/>
      <c r="M8" s="226"/>
      <c r="N8" s="226"/>
      <c r="O8" s="226"/>
      <c r="P8" s="226" t="s">
        <v>165</v>
      </c>
      <c r="Q8" s="226"/>
      <c r="R8" s="226" t="s">
        <v>166</v>
      </c>
      <c r="S8" s="226"/>
      <c r="T8" s="226"/>
      <c r="U8" s="226"/>
      <c r="V8" s="226"/>
      <c r="W8" s="226"/>
      <c r="X8" s="226"/>
      <c r="Y8" s="226"/>
      <c r="Z8" s="226" t="s">
        <v>167</v>
      </c>
      <c r="AA8" s="237"/>
      <c r="AC8" s="225" t="s">
        <v>163</v>
      </c>
      <c r="AD8" s="226"/>
      <c r="AE8" s="226" t="s">
        <v>164</v>
      </c>
      <c r="AF8" s="226"/>
      <c r="AG8" s="226" t="s">
        <v>168</v>
      </c>
      <c r="AH8" s="226"/>
      <c r="AI8" s="226" t="s">
        <v>169</v>
      </c>
      <c r="AJ8" s="226"/>
      <c r="AK8" s="226" t="s">
        <v>167</v>
      </c>
      <c r="AL8" s="237"/>
    </row>
    <row r="9" spans="1:63" ht="38.25">
      <c r="A9" s="243"/>
      <c r="B9" s="245"/>
      <c r="C9" s="247" t="s">
        <v>170</v>
      </c>
      <c r="D9" s="224"/>
      <c r="E9" s="224"/>
      <c r="F9" s="224"/>
      <c r="G9" s="11" t="s">
        <v>171</v>
      </c>
      <c r="H9" s="239"/>
      <c r="I9" s="222" t="s">
        <v>172</v>
      </c>
      <c r="J9" s="222" t="s">
        <v>173</v>
      </c>
      <c r="K9" s="224" t="s">
        <v>172</v>
      </c>
      <c r="L9" s="224"/>
      <c r="M9" s="224"/>
      <c r="N9" s="224"/>
      <c r="O9" s="11" t="s">
        <v>173</v>
      </c>
      <c r="P9" s="222" t="s">
        <v>174</v>
      </c>
      <c r="Q9" s="222" t="s">
        <v>175</v>
      </c>
      <c r="R9" s="224" t="s">
        <v>176</v>
      </c>
      <c r="S9" s="224"/>
      <c r="T9" s="224"/>
      <c r="U9" s="224"/>
      <c r="V9" s="224" t="s">
        <v>177</v>
      </c>
      <c r="W9" s="224"/>
      <c r="X9" s="224"/>
      <c r="Y9" s="224"/>
      <c r="Z9" s="222" t="s">
        <v>178</v>
      </c>
      <c r="AA9" s="229" t="s">
        <v>179</v>
      </c>
      <c r="AC9" s="227" t="s">
        <v>172</v>
      </c>
      <c r="AD9" s="222" t="s">
        <v>173</v>
      </c>
      <c r="AE9" s="222" t="s">
        <v>172</v>
      </c>
      <c r="AF9" s="222" t="s">
        <v>173</v>
      </c>
      <c r="AG9" s="222" t="s">
        <v>174</v>
      </c>
      <c r="AH9" s="222" t="s">
        <v>175</v>
      </c>
      <c r="AI9" s="222" t="s">
        <v>176</v>
      </c>
      <c r="AJ9" s="222" t="s">
        <v>177</v>
      </c>
      <c r="AK9" s="222" t="s">
        <v>178</v>
      </c>
      <c r="AL9" s="229" t="s">
        <v>179</v>
      </c>
    </row>
    <row r="10" spans="1:63" ht="51" thickBot="1">
      <c r="A10" s="244"/>
      <c r="B10" s="246"/>
      <c r="C10" s="67" t="s">
        <v>180</v>
      </c>
      <c r="D10" s="2" t="s">
        <v>181</v>
      </c>
      <c r="E10" s="2" t="s">
        <v>182</v>
      </c>
      <c r="F10" s="2" t="s">
        <v>183</v>
      </c>
      <c r="G10" s="2" t="s">
        <v>183</v>
      </c>
      <c r="H10" s="240"/>
      <c r="I10" s="223"/>
      <c r="J10" s="223"/>
      <c r="K10" s="2" t="s">
        <v>180</v>
      </c>
      <c r="L10" s="2" t="s">
        <v>181</v>
      </c>
      <c r="M10" s="2" t="s">
        <v>182</v>
      </c>
      <c r="N10" s="2" t="s">
        <v>183</v>
      </c>
      <c r="O10" s="2" t="s">
        <v>183</v>
      </c>
      <c r="P10" s="223"/>
      <c r="Q10" s="223"/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180</v>
      </c>
      <c r="W10" s="2" t="s">
        <v>181</v>
      </c>
      <c r="X10" s="2" t="s">
        <v>182</v>
      </c>
      <c r="Y10" s="2" t="s">
        <v>183</v>
      </c>
      <c r="Z10" s="223"/>
      <c r="AA10" s="230"/>
      <c r="AC10" s="228"/>
      <c r="AD10" s="223"/>
      <c r="AE10" s="223"/>
      <c r="AF10" s="223"/>
      <c r="AG10" s="223"/>
      <c r="AH10" s="223"/>
      <c r="AI10" s="223"/>
      <c r="AJ10" s="223"/>
      <c r="AK10" s="223"/>
      <c r="AL10" s="230"/>
    </row>
    <row r="11" spans="1:63" ht="24.95" customHeight="1" thickBot="1">
      <c r="A11" s="12" t="s">
        <v>184</v>
      </c>
      <c r="B11" s="3" t="s">
        <v>185</v>
      </c>
      <c r="C11" s="21">
        <f>SUM(C12:C15)</f>
        <v>6186</v>
      </c>
      <c r="D11" s="21">
        <f>SUM(D12:D15)</f>
        <v>6</v>
      </c>
      <c r="E11" s="21">
        <f>SUM(E12:E15)</f>
        <v>3602</v>
      </c>
      <c r="F11" s="21">
        <f>SUM(F12:F15)</f>
        <v>9794</v>
      </c>
      <c r="G11" s="21">
        <f>SUM(G12:G15)</f>
        <v>10708</v>
      </c>
      <c r="H11" s="41"/>
      <c r="I11" s="70">
        <f>SUM(I12:I15)</f>
        <v>71919.403299998157</v>
      </c>
      <c r="J11" s="70">
        <f>SUM(J12:J15)</f>
        <v>0</v>
      </c>
      <c r="K11" s="21">
        <f>SUM(K12:K15)</f>
        <v>46537.960699998781</v>
      </c>
      <c r="L11" s="21">
        <f t="shared" ref="L11:AA11" si="0">SUM(L12:L15)</f>
        <v>33.677399999999999</v>
      </c>
      <c r="M11" s="21">
        <f t="shared" si="0"/>
        <v>18800.417399999369</v>
      </c>
      <c r="N11" s="21">
        <f>SUM(N12:N15)</f>
        <v>65372.055499998154</v>
      </c>
      <c r="O11" s="21">
        <f>SUM(O12:O15)</f>
        <v>0</v>
      </c>
      <c r="P11" s="21">
        <f>SUM(P12:P15)</f>
        <v>97465.451299785971</v>
      </c>
      <c r="Q11" s="21">
        <f>SUM(Q12:Q15)</f>
        <v>97465.451299785971</v>
      </c>
      <c r="R11" s="21">
        <f t="shared" si="0"/>
        <v>7000</v>
      </c>
      <c r="S11" s="21">
        <f t="shared" si="0"/>
        <v>0</v>
      </c>
      <c r="T11" s="21">
        <f t="shared" si="0"/>
        <v>6000</v>
      </c>
      <c r="U11" s="21">
        <f>SUM(U12:U15)</f>
        <v>13000</v>
      </c>
      <c r="V11" s="21">
        <f t="shared" si="0"/>
        <v>7000</v>
      </c>
      <c r="W11" s="21">
        <f t="shared" si="0"/>
        <v>0</v>
      </c>
      <c r="X11" s="21">
        <f t="shared" si="0"/>
        <v>6000</v>
      </c>
      <c r="Y11" s="21">
        <f t="shared" si="0"/>
        <v>13000</v>
      </c>
      <c r="Z11" s="21">
        <f>SUM(Z12:Z15)</f>
        <v>-14500</v>
      </c>
      <c r="AA11" s="21">
        <f t="shared" si="0"/>
        <v>-14500</v>
      </c>
      <c r="AC11" s="69">
        <f t="shared" ref="AC11:AL11" si="1">SUM(AC12:AC15)</f>
        <v>0</v>
      </c>
      <c r="AD11" s="70">
        <f t="shared" si="1"/>
        <v>0</v>
      </c>
      <c r="AE11" s="70">
        <f t="shared" si="1"/>
        <v>0</v>
      </c>
      <c r="AF11" s="70">
        <f t="shared" si="1"/>
        <v>0</v>
      </c>
      <c r="AG11" s="70">
        <f t="shared" si="1"/>
        <v>0</v>
      </c>
      <c r="AH11" s="70">
        <f t="shared" si="1"/>
        <v>0</v>
      </c>
      <c r="AI11" s="70">
        <f t="shared" si="1"/>
        <v>0</v>
      </c>
      <c r="AJ11" s="70">
        <f t="shared" si="1"/>
        <v>0</v>
      </c>
      <c r="AK11" s="70">
        <f t="shared" si="1"/>
        <v>0</v>
      </c>
      <c r="AL11" s="71">
        <f t="shared" si="1"/>
        <v>0</v>
      </c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</row>
    <row r="12" spans="1:63" s="4" customFormat="1" ht="24.95" customHeight="1">
      <c r="A12" s="16"/>
      <c r="B12" s="33" t="s">
        <v>186</v>
      </c>
      <c r="C12" s="105">
        <v>6186</v>
      </c>
      <c r="D12" s="73">
        <v>6</v>
      </c>
      <c r="E12" s="73">
        <v>3602</v>
      </c>
      <c r="F12" s="54">
        <f>SUM(C12:E12)</f>
        <v>9794</v>
      </c>
      <c r="G12" s="54">
        <v>10708</v>
      </c>
      <c r="H12" s="40"/>
      <c r="I12" s="73">
        <v>71919.403299998157</v>
      </c>
      <c r="J12" s="73"/>
      <c r="K12" s="73">
        <v>46537.960699998781</v>
      </c>
      <c r="L12" s="73">
        <v>33.677399999999999</v>
      </c>
      <c r="M12" s="73">
        <v>18800.417399999369</v>
      </c>
      <c r="N12" s="66">
        <f t="shared" ref="N12:N16" si="2">SUM(K12:M12)</f>
        <v>65372.055499998154</v>
      </c>
      <c r="O12" s="73"/>
      <c r="P12" s="73">
        <v>97465.451299785971</v>
      </c>
      <c r="Q12" s="73">
        <v>97465.451299785971</v>
      </c>
      <c r="R12" s="73">
        <v>7000</v>
      </c>
      <c r="S12" s="73"/>
      <c r="T12" s="73">
        <v>6000</v>
      </c>
      <c r="U12" s="73">
        <f t="shared" ref="U12:U15" si="3">SUM(R12:T12)</f>
        <v>13000</v>
      </c>
      <c r="V12" s="73">
        <v>7000</v>
      </c>
      <c r="W12" s="73"/>
      <c r="X12" s="73">
        <v>6000</v>
      </c>
      <c r="Y12" s="73">
        <f t="shared" ref="Y12:Y16" si="4">SUM(V12:X12)</f>
        <v>13000</v>
      </c>
      <c r="Z12" s="73">
        <v>-14500</v>
      </c>
      <c r="AA12" s="74">
        <v>-14500</v>
      </c>
      <c r="AC12" s="72"/>
      <c r="AD12" s="73"/>
      <c r="AE12" s="73"/>
      <c r="AF12" s="73"/>
      <c r="AG12" s="73"/>
      <c r="AH12" s="73"/>
      <c r="AI12" s="73"/>
      <c r="AJ12" s="73"/>
      <c r="AK12" s="73"/>
      <c r="AL12" s="74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spans="1:63" ht="24.95" customHeight="1">
      <c r="A13" s="17"/>
      <c r="B13" s="68" t="s">
        <v>187</v>
      </c>
      <c r="C13" s="106"/>
      <c r="D13" s="76"/>
      <c r="E13" s="76"/>
      <c r="F13" s="54">
        <f>SUM(C13:E13)</f>
        <v>0</v>
      </c>
      <c r="G13" s="54"/>
      <c r="H13" s="107"/>
      <c r="I13" s="76"/>
      <c r="J13" s="76"/>
      <c r="K13" s="76"/>
      <c r="L13" s="76"/>
      <c r="M13" s="76"/>
      <c r="N13" s="66">
        <f t="shared" si="2"/>
        <v>0</v>
      </c>
      <c r="O13" s="76"/>
      <c r="P13" s="76"/>
      <c r="Q13" s="76"/>
      <c r="R13" s="76"/>
      <c r="S13" s="76"/>
      <c r="T13" s="76"/>
      <c r="U13" s="76">
        <f t="shared" si="3"/>
        <v>0</v>
      </c>
      <c r="V13" s="76"/>
      <c r="W13" s="76"/>
      <c r="X13" s="76"/>
      <c r="Y13" s="73">
        <f t="shared" si="4"/>
        <v>0</v>
      </c>
      <c r="Z13" s="76">
        <v>0</v>
      </c>
      <c r="AA13" s="77">
        <v>0</v>
      </c>
      <c r="AC13" s="75"/>
      <c r="AD13" s="76"/>
      <c r="AE13" s="76"/>
      <c r="AF13" s="76"/>
      <c r="AG13" s="76"/>
      <c r="AH13" s="76"/>
      <c r="AI13" s="76"/>
      <c r="AJ13" s="76"/>
      <c r="AK13" s="76"/>
      <c r="AL13" s="7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spans="1:63" ht="24.95" customHeight="1">
      <c r="A14" s="17"/>
      <c r="B14" s="68" t="s">
        <v>188</v>
      </c>
      <c r="C14" s="106"/>
      <c r="D14" s="76"/>
      <c r="E14" s="76"/>
      <c r="F14" s="54">
        <f>SUM(C14:E14)</f>
        <v>0</v>
      </c>
      <c r="G14" s="54"/>
      <c r="H14" s="107"/>
      <c r="I14" s="76"/>
      <c r="J14" s="76"/>
      <c r="K14" s="76"/>
      <c r="L14" s="76"/>
      <c r="M14" s="76"/>
      <c r="N14" s="66">
        <f t="shared" si="2"/>
        <v>0</v>
      </c>
      <c r="O14" s="76"/>
      <c r="P14" s="76"/>
      <c r="Q14" s="76"/>
      <c r="R14" s="76"/>
      <c r="S14" s="76"/>
      <c r="T14" s="76"/>
      <c r="U14" s="76">
        <f t="shared" si="3"/>
        <v>0</v>
      </c>
      <c r="V14" s="76"/>
      <c r="W14" s="76"/>
      <c r="X14" s="76"/>
      <c r="Y14" s="73">
        <f t="shared" si="4"/>
        <v>0</v>
      </c>
      <c r="Z14" s="76">
        <v>0</v>
      </c>
      <c r="AA14" s="77">
        <v>0</v>
      </c>
      <c r="AC14" s="75"/>
      <c r="AD14" s="76"/>
      <c r="AE14" s="76"/>
      <c r="AF14" s="76"/>
      <c r="AG14" s="76"/>
      <c r="AH14" s="76"/>
      <c r="AI14" s="76"/>
      <c r="AJ14" s="76"/>
      <c r="AK14" s="76"/>
      <c r="AL14" s="7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spans="1:63" ht="24.95" customHeight="1" thickBot="1">
      <c r="A15" s="18"/>
      <c r="B15" s="34" t="s">
        <v>189</v>
      </c>
      <c r="C15" s="55"/>
      <c r="D15" s="55"/>
      <c r="E15" s="55"/>
      <c r="F15" s="55">
        <f>SUM(C15:E15)</f>
        <v>0</v>
      </c>
      <c r="G15" s="55"/>
      <c r="H15" s="42"/>
      <c r="I15" s="79"/>
      <c r="J15" s="79"/>
      <c r="K15" s="79"/>
      <c r="L15" s="79"/>
      <c r="M15" s="79"/>
      <c r="N15" s="66">
        <f t="shared" si="2"/>
        <v>0</v>
      </c>
      <c r="O15" s="79"/>
      <c r="P15" s="79"/>
      <c r="Q15" s="79"/>
      <c r="R15" s="79"/>
      <c r="S15" s="79"/>
      <c r="T15" s="79"/>
      <c r="U15" s="79">
        <f t="shared" si="3"/>
        <v>0</v>
      </c>
      <c r="V15" s="79"/>
      <c r="W15" s="79"/>
      <c r="X15" s="79"/>
      <c r="Y15" s="73">
        <f t="shared" si="4"/>
        <v>0</v>
      </c>
      <c r="Z15" s="79">
        <v>0</v>
      </c>
      <c r="AA15" s="80">
        <v>0</v>
      </c>
      <c r="AC15" s="78"/>
      <c r="AD15" s="79"/>
      <c r="AE15" s="79"/>
      <c r="AF15" s="79"/>
      <c r="AG15" s="79"/>
      <c r="AH15" s="79"/>
      <c r="AI15" s="79"/>
      <c r="AJ15" s="79"/>
      <c r="AK15" s="79"/>
      <c r="AL15" s="80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1:63" ht="24.95" customHeight="1" thickBot="1">
      <c r="A16" s="12" t="s">
        <v>190</v>
      </c>
      <c r="B16" s="3" t="s">
        <v>191</v>
      </c>
      <c r="C16" s="82">
        <v>18063</v>
      </c>
      <c r="D16" s="82">
        <v>3135</v>
      </c>
      <c r="E16" s="82">
        <v>6771</v>
      </c>
      <c r="F16" s="82">
        <f>SUM(C16:E16)</f>
        <v>27969</v>
      </c>
      <c r="G16" s="82">
        <v>28469</v>
      </c>
      <c r="H16" s="41"/>
      <c r="I16" s="82">
        <v>118677.03120000564</v>
      </c>
      <c r="J16" s="82"/>
      <c r="K16" s="82">
        <v>37813.651200006469</v>
      </c>
      <c r="L16" s="82">
        <v>64163.494300000006</v>
      </c>
      <c r="M16" s="82">
        <v>13288.816599999162</v>
      </c>
      <c r="N16" s="66">
        <f t="shared" si="2"/>
        <v>115265.96210000564</v>
      </c>
      <c r="O16" s="82"/>
      <c r="P16" s="82">
        <v>126315.39126328655</v>
      </c>
      <c r="Q16" s="82">
        <v>126315.39126328655</v>
      </c>
      <c r="R16" s="82">
        <v>100</v>
      </c>
      <c r="S16" s="82">
        <v>1334.89</v>
      </c>
      <c r="T16" s="82"/>
      <c r="U16" s="82">
        <f t="shared" ref="U16:U23" si="5">SUM(R16:T16)</f>
        <v>1434.89</v>
      </c>
      <c r="V16" s="82">
        <v>100</v>
      </c>
      <c r="W16" s="82">
        <v>1334.89</v>
      </c>
      <c r="X16" s="82"/>
      <c r="Y16" s="82">
        <f t="shared" si="4"/>
        <v>1434.89</v>
      </c>
      <c r="Z16" s="82">
        <v>-10526.43</v>
      </c>
      <c r="AA16" s="83">
        <v>-10526.43</v>
      </c>
      <c r="AC16" s="81"/>
      <c r="AD16" s="82"/>
      <c r="AE16" s="82"/>
      <c r="AF16" s="82"/>
      <c r="AG16" s="82"/>
      <c r="AH16" s="82"/>
      <c r="AI16" s="82"/>
      <c r="AJ16" s="82"/>
      <c r="AK16" s="82"/>
      <c r="AL16" s="83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</row>
    <row r="17" spans="1:60" ht="24.95" customHeight="1" thickBot="1">
      <c r="A17" s="12" t="s">
        <v>192</v>
      </c>
      <c r="B17" s="3" t="s">
        <v>193</v>
      </c>
      <c r="C17" s="21">
        <f>SUM(C18:C19)</f>
        <v>20416</v>
      </c>
      <c r="D17" s="21">
        <f>SUM(D18:D19)</f>
        <v>5698</v>
      </c>
      <c r="E17" s="21">
        <f>SUM(E18:E19)</f>
        <v>3166</v>
      </c>
      <c r="F17" s="21">
        <f>SUM(F18:F19)</f>
        <v>29280</v>
      </c>
      <c r="G17" s="21">
        <f>SUM(G18:G19)</f>
        <v>28811</v>
      </c>
      <c r="H17" s="41"/>
      <c r="I17" s="21">
        <f>SUM(I18:I19)</f>
        <v>618820.90198356495</v>
      </c>
      <c r="J17" s="21">
        <f t="shared" ref="J17:AA17" si="6">SUM(J18:J19)</f>
        <v>0</v>
      </c>
      <c r="K17" s="21">
        <f>SUM(K18:K19)</f>
        <v>224865.37186849589</v>
      </c>
      <c r="L17" s="21">
        <f t="shared" si="6"/>
        <v>341765.60043043602</v>
      </c>
      <c r="M17" s="21">
        <f t="shared" si="6"/>
        <v>17132.57713424704</v>
      </c>
      <c r="N17" s="21">
        <f t="shared" si="6"/>
        <v>583763.54943317897</v>
      </c>
      <c r="O17" s="21">
        <f>SUM(O18:O19)</f>
        <v>0</v>
      </c>
      <c r="P17" s="21">
        <f>SUM(P18:P19)</f>
        <v>651503.06871141808</v>
      </c>
      <c r="Q17" s="21">
        <f>SUM(Q18:Q19)</f>
        <v>651503.06871141808</v>
      </c>
      <c r="R17" s="21">
        <f t="shared" si="6"/>
        <v>0</v>
      </c>
      <c r="S17" s="21">
        <f t="shared" si="6"/>
        <v>0</v>
      </c>
      <c r="T17" s="21">
        <f t="shared" si="6"/>
        <v>0</v>
      </c>
      <c r="U17" s="21">
        <f t="shared" si="6"/>
        <v>0</v>
      </c>
      <c r="V17" s="21">
        <f t="shared" si="6"/>
        <v>0</v>
      </c>
      <c r="W17" s="21">
        <f t="shared" si="6"/>
        <v>0</v>
      </c>
      <c r="X17" s="21">
        <f t="shared" si="6"/>
        <v>0</v>
      </c>
      <c r="Y17" s="21">
        <f t="shared" si="6"/>
        <v>0</v>
      </c>
      <c r="Z17" s="21">
        <f t="shared" si="6"/>
        <v>-6000</v>
      </c>
      <c r="AA17" s="21">
        <f t="shared" si="6"/>
        <v>-6000</v>
      </c>
      <c r="AC17" s="69">
        <f t="shared" ref="AC17:AL17" si="7">SUM(AC18:AC19)</f>
        <v>0</v>
      </c>
      <c r="AD17" s="70">
        <f t="shared" si="7"/>
        <v>0</v>
      </c>
      <c r="AE17" s="70">
        <f t="shared" si="7"/>
        <v>0</v>
      </c>
      <c r="AF17" s="70">
        <f t="shared" si="7"/>
        <v>0</v>
      </c>
      <c r="AG17" s="70">
        <f t="shared" si="7"/>
        <v>0</v>
      </c>
      <c r="AH17" s="70">
        <f t="shared" si="7"/>
        <v>0</v>
      </c>
      <c r="AI17" s="70">
        <f t="shared" si="7"/>
        <v>0</v>
      </c>
      <c r="AJ17" s="70">
        <f t="shared" si="7"/>
        <v>0</v>
      </c>
      <c r="AK17" s="70">
        <f t="shared" si="7"/>
        <v>0</v>
      </c>
      <c r="AL17" s="71">
        <f t="shared" si="7"/>
        <v>0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spans="1:60" ht="24.95" customHeight="1">
      <c r="A18" s="16"/>
      <c r="B18" s="5" t="s">
        <v>194</v>
      </c>
      <c r="C18" s="53">
        <v>19726</v>
      </c>
      <c r="D18" s="53">
        <v>6</v>
      </c>
      <c r="E18" s="53">
        <v>3166</v>
      </c>
      <c r="F18" s="55">
        <f>SUM(C18:E18)</f>
        <v>22898</v>
      </c>
      <c r="G18" s="53">
        <v>20412</v>
      </c>
      <c r="H18" s="43"/>
      <c r="I18" s="85">
        <v>200607.16680000318</v>
      </c>
      <c r="J18" s="85"/>
      <c r="K18" s="85">
        <v>179160.36140000273</v>
      </c>
      <c r="L18" s="85">
        <v>48.563500000000005</v>
      </c>
      <c r="M18" s="85">
        <v>17143.085600000464</v>
      </c>
      <c r="N18" s="66">
        <f t="shared" ref="N18:N50" si="8">SUM(K18:M18)</f>
        <v>196352.01050000318</v>
      </c>
      <c r="O18" s="85"/>
      <c r="P18" s="85">
        <v>166201.55579906053</v>
      </c>
      <c r="Q18" s="85">
        <v>166201.55579906053</v>
      </c>
      <c r="R18" s="85"/>
      <c r="S18" s="85"/>
      <c r="T18" s="85"/>
      <c r="U18" s="57">
        <f t="shared" si="5"/>
        <v>0</v>
      </c>
      <c r="V18" s="85"/>
      <c r="W18" s="85"/>
      <c r="X18" s="85"/>
      <c r="Y18" s="58">
        <f>SUM(V18:X18)</f>
        <v>0</v>
      </c>
      <c r="Z18" s="85">
        <v>-6000</v>
      </c>
      <c r="AA18" s="86">
        <v>-6000</v>
      </c>
      <c r="AC18" s="84"/>
      <c r="AD18" s="85"/>
      <c r="AE18" s="85"/>
      <c r="AF18" s="85"/>
      <c r="AG18" s="85"/>
      <c r="AH18" s="85"/>
      <c r="AI18" s="85"/>
      <c r="AJ18" s="85"/>
      <c r="AK18" s="85"/>
      <c r="AL18" s="8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spans="1:60" ht="24.95" customHeight="1" thickBot="1">
      <c r="A19" s="18"/>
      <c r="B19" s="35" t="s">
        <v>195</v>
      </c>
      <c r="C19" s="53">
        <v>690</v>
      </c>
      <c r="D19" s="53">
        <v>5692</v>
      </c>
      <c r="E19" s="53"/>
      <c r="F19" s="55">
        <f t="shared" ref="F19:F22" si="9">SUM(C19:E19)</f>
        <v>6382</v>
      </c>
      <c r="G19" s="53">
        <v>8399</v>
      </c>
      <c r="H19" s="196"/>
      <c r="I19" s="88">
        <v>418213.7351835618</v>
      </c>
      <c r="J19" s="88"/>
      <c r="K19" s="88">
        <v>45705.010468493165</v>
      </c>
      <c r="L19" s="88">
        <v>341717.03693043604</v>
      </c>
      <c r="M19" s="88">
        <v>-10.508465753424652</v>
      </c>
      <c r="N19" s="88">
        <f t="shared" si="8"/>
        <v>387411.53893317579</v>
      </c>
      <c r="O19" s="88"/>
      <c r="P19" s="88">
        <v>485301.51291235758</v>
      </c>
      <c r="Q19" s="88">
        <v>485301.51291235758</v>
      </c>
      <c r="R19" s="88"/>
      <c r="S19" s="88"/>
      <c r="T19" s="88"/>
      <c r="U19" s="57">
        <f t="shared" si="5"/>
        <v>0</v>
      </c>
      <c r="V19" s="88"/>
      <c r="W19" s="88"/>
      <c r="X19" s="88"/>
      <c r="Y19" s="58">
        <f>SUM(V19:X19)</f>
        <v>0</v>
      </c>
      <c r="Z19" s="88">
        <v>0</v>
      </c>
      <c r="AA19" s="89">
        <v>0</v>
      </c>
      <c r="AC19" s="87"/>
      <c r="AD19" s="88"/>
      <c r="AE19" s="88"/>
      <c r="AF19" s="88"/>
      <c r="AG19" s="88"/>
      <c r="AH19" s="88"/>
      <c r="AI19" s="88"/>
      <c r="AJ19" s="88"/>
      <c r="AK19" s="88"/>
      <c r="AL19" s="89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ht="24.95" customHeight="1" thickBot="1">
      <c r="A20" s="12" t="s">
        <v>196</v>
      </c>
      <c r="B20" s="3" t="s">
        <v>197</v>
      </c>
      <c r="C20" s="82">
        <v>28267</v>
      </c>
      <c r="D20" s="82">
        <v>23</v>
      </c>
      <c r="E20" s="82">
        <v>10422</v>
      </c>
      <c r="F20" s="55">
        <f t="shared" si="9"/>
        <v>38712</v>
      </c>
      <c r="G20" s="82">
        <v>47167</v>
      </c>
      <c r="H20" s="41"/>
      <c r="I20" s="204">
        <v>21689243.129999116</v>
      </c>
      <c r="J20" s="204"/>
      <c r="K20" s="91">
        <v>15529654.415099265</v>
      </c>
      <c r="L20" s="91">
        <v>17479.944199999998</v>
      </c>
      <c r="M20" s="91">
        <v>5279420.3149998533</v>
      </c>
      <c r="N20" s="91">
        <f>SUM(K20:M20)</f>
        <v>20826554.674299117</v>
      </c>
      <c r="O20" s="91"/>
      <c r="P20" s="91">
        <v>21105881.241515044</v>
      </c>
      <c r="Q20" s="91">
        <v>21105729.820704531</v>
      </c>
      <c r="R20" s="91">
        <v>10575195.786108419</v>
      </c>
      <c r="S20" s="91">
        <v>192931.12814828142</v>
      </c>
      <c r="T20" s="91">
        <v>7070376.0217433311</v>
      </c>
      <c r="U20" s="91">
        <f t="shared" si="5"/>
        <v>17838502.936000034</v>
      </c>
      <c r="V20" s="91">
        <v>10575195.786108419</v>
      </c>
      <c r="W20" s="91">
        <v>192931.12814828142</v>
      </c>
      <c r="X20" s="91">
        <v>7070376.0217433311</v>
      </c>
      <c r="Y20" s="91">
        <f>SUM(V20:X20)</f>
        <v>17838502.936000034</v>
      </c>
      <c r="Z20" s="91">
        <v>17684927.27</v>
      </c>
      <c r="AA20" s="92">
        <v>17684927.27</v>
      </c>
      <c r="AC20" s="90"/>
      <c r="AD20" s="91"/>
      <c r="AE20" s="91"/>
      <c r="AF20" s="91"/>
      <c r="AG20" s="91"/>
      <c r="AH20" s="91"/>
      <c r="AI20" s="91"/>
      <c r="AJ20" s="91"/>
      <c r="AK20" s="91"/>
      <c r="AL20" s="92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spans="1:60" ht="24.95" customHeight="1" thickBot="1">
      <c r="A21" s="12" t="s">
        <v>198</v>
      </c>
      <c r="B21" s="3" t="s">
        <v>199</v>
      </c>
      <c r="C21" s="21">
        <f>SUM(C22:C23)</f>
        <v>874</v>
      </c>
      <c r="D21" s="70">
        <f t="shared" ref="D21:AA21" si="10">SUM(D22:D23)</f>
        <v>5946</v>
      </c>
      <c r="E21" s="70">
        <f t="shared" si="10"/>
        <v>0</v>
      </c>
      <c r="F21" s="56">
        <f>SUM(F22:F23)</f>
        <v>6820</v>
      </c>
      <c r="G21" s="56">
        <f>SUM(G22:G23)</f>
        <v>8955</v>
      </c>
      <c r="H21" s="70"/>
      <c r="I21" s="70">
        <f t="shared" si="10"/>
        <v>11709250.577304224</v>
      </c>
      <c r="J21" s="70">
        <f t="shared" si="10"/>
        <v>5854625.2886521118</v>
      </c>
      <c r="K21" s="70">
        <f t="shared" si="10"/>
        <v>1531097.1509487322</v>
      </c>
      <c r="L21" s="70">
        <f t="shared" si="10"/>
        <v>9559938.38262574</v>
      </c>
      <c r="M21" s="70">
        <f>SUM(M22:M23)</f>
        <v>-78.815917808219183</v>
      </c>
      <c r="N21" s="56">
        <f>SUM(N22:N23)</f>
        <v>11090956.717656665</v>
      </c>
      <c r="O21" s="70">
        <f>SUM(O22:O23)</f>
        <v>5541279.980675038</v>
      </c>
      <c r="P21" s="70">
        <f t="shared" si="10"/>
        <v>9716558.9079188742</v>
      </c>
      <c r="Q21" s="70">
        <f t="shared" si="10"/>
        <v>4767450.3565910961</v>
      </c>
      <c r="R21" s="70">
        <f>SUM(R22:R23)</f>
        <v>765357.32949804782</v>
      </c>
      <c r="S21" s="70">
        <f>SUM(S22:S23)</f>
        <v>5858778.9099425916</v>
      </c>
      <c r="T21" s="70">
        <f>SUM(T22:T23)</f>
        <v>285201.49055936089</v>
      </c>
      <c r="U21" s="56">
        <f>SUM(U22:U23)</f>
        <v>6909337.7300000004</v>
      </c>
      <c r="V21" s="70">
        <f t="shared" si="10"/>
        <v>384449.87949804781</v>
      </c>
      <c r="W21" s="70">
        <f t="shared" si="10"/>
        <v>2899215.3999425918</v>
      </c>
      <c r="X21" s="70">
        <f t="shared" si="10"/>
        <v>88969.050559360883</v>
      </c>
      <c r="Y21" s="56">
        <f>SUM(Y22:Y23)</f>
        <v>3372634.3300000005</v>
      </c>
      <c r="Z21" s="70">
        <f t="shared" si="10"/>
        <v>5948687.0899999999</v>
      </c>
      <c r="AA21" s="71">
        <f t="shared" si="10"/>
        <v>2838528.4290000005</v>
      </c>
      <c r="AC21" s="69">
        <f t="shared" ref="AC21:AL21" si="11">SUM(AC22:AC23)</f>
        <v>0</v>
      </c>
      <c r="AD21" s="70">
        <f t="shared" si="11"/>
        <v>0</v>
      </c>
      <c r="AE21" s="70">
        <f t="shared" si="11"/>
        <v>0</v>
      </c>
      <c r="AF21" s="70">
        <f t="shared" si="11"/>
        <v>0</v>
      </c>
      <c r="AG21" s="70">
        <f t="shared" si="11"/>
        <v>0</v>
      </c>
      <c r="AH21" s="70">
        <f t="shared" si="11"/>
        <v>0</v>
      </c>
      <c r="AI21" s="70">
        <f t="shared" si="11"/>
        <v>0</v>
      </c>
      <c r="AJ21" s="70">
        <f t="shared" si="11"/>
        <v>0</v>
      </c>
      <c r="AK21" s="70">
        <f t="shared" si="11"/>
        <v>0</v>
      </c>
      <c r="AL21" s="71">
        <f t="shared" si="11"/>
        <v>0</v>
      </c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spans="1:60" ht="24.95" customHeight="1">
      <c r="A22" s="16"/>
      <c r="B22" s="5" t="s">
        <v>200</v>
      </c>
      <c r="C22" s="53">
        <v>874</v>
      </c>
      <c r="D22" s="53">
        <v>5946</v>
      </c>
      <c r="E22" s="53"/>
      <c r="F22" s="55">
        <f t="shared" si="9"/>
        <v>6820</v>
      </c>
      <c r="G22" s="53">
        <v>8955</v>
      </c>
      <c r="H22" s="211">
        <v>6820</v>
      </c>
      <c r="I22" s="73">
        <v>11709250.577304224</v>
      </c>
      <c r="J22" s="73">
        <v>5854625.2886521118</v>
      </c>
      <c r="K22" s="73">
        <v>1531097.1509487322</v>
      </c>
      <c r="L22" s="73">
        <v>9559938.38262574</v>
      </c>
      <c r="M22" s="73">
        <v>-78.815917808219183</v>
      </c>
      <c r="N22" s="88">
        <f t="shared" si="8"/>
        <v>11090956.717656665</v>
      </c>
      <c r="O22" s="73">
        <v>5541279.980675038</v>
      </c>
      <c r="P22" s="73">
        <v>9716558.9079188742</v>
      </c>
      <c r="Q22" s="73">
        <v>4767450.3565910961</v>
      </c>
      <c r="R22" s="73">
        <v>765357.32949804782</v>
      </c>
      <c r="S22" s="73">
        <v>5858778.9099425916</v>
      </c>
      <c r="T22" s="73">
        <v>285201.49055936089</v>
      </c>
      <c r="U22" s="73">
        <f t="shared" si="5"/>
        <v>6909337.7300000004</v>
      </c>
      <c r="V22" s="73">
        <v>384449.87949804781</v>
      </c>
      <c r="W22" s="73">
        <v>2899215.3999425918</v>
      </c>
      <c r="X22" s="73">
        <v>88969.050559360883</v>
      </c>
      <c r="Y22" s="50">
        <f>(SUM(V22:X22))-0</f>
        <v>3372634.3300000005</v>
      </c>
      <c r="Z22" s="73">
        <v>5948687.0899999999</v>
      </c>
      <c r="AA22" s="74">
        <v>2838528.4290000005</v>
      </c>
      <c r="AC22" s="72"/>
      <c r="AD22" s="73"/>
      <c r="AE22" s="73"/>
      <c r="AF22" s="73"/>
      <c r="AG22" s="73"/>
      <c r="AH22" s="73"/>
      <c r="AI22" s="73"/>
      <c r="AJ22" s="73"/>
      <c r="AK22" s="73"/>
      <c r="AL22" s="74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spans="1:60" ht="24.95" customHeight="1" thickBot="1">
      <c r="A23" s="18"/>
      <c r="B23" s="36" t="s">
        <v>201</v>
      </c>
      <c r="C23" s="53"/>
      <c r="D23" s="53"/>
      <c r="E23" s="53"/>
      <c r="F23" s="50">
        <f>SUM(C23:E23)</f>
        <v>0</v>
      </c>
      <c r="G23" s="50"/>
      <c r="H23" s="50"/>
      <c r="I23" s="50"/>
      <c r="J23" s="50"/>
      <c r="K23" s="50"/>
      <c r="L23" s="50"/>
      <c r="M23" s="50"/>
      <c r="N23" s="66">
        <f t="shared" si="8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>
        <f>(SUM(V23:X23))-0</f>
        <v>0</v>
      </c>
      <c r="Z23" s="50">
        <v>0</v>
      </c>
      <c r="AA23" s="113">
        <v>0</v>
      </c>
      <c r="AC23" s="112"/>
      <c r="AD23" s="50"/>
      <c r="AE23" s="50"/>
      <c r="AF23" s="50"/>
      <c r="AG23" s="50"/>
      <c r="AH23" s="50"/>
      <c r="AI23" s="50"/>
      <c r="AJ23" s="50"/>
      <c r="AK23" s="50"/>
      <c r="AL23" s="113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spans="1:60" ht="24.95" customHeight="1" thickBot="1">
      <c r="A24" s="12" t="s">
        <v>202</v>
      </c>
      <c r="B24" s="3" t="s">
        <v>203</v>
      </c>
      <c r="C24" s="25">
        <f t="shared" ref="C24:AA24" si="12">SUM(C25:C27)</f>
        <v>8796</v>
      </c>
      <c r="D24" s="25">
        <f t="shared" si="12"/>
        <v>758282</v>
      </c>
      <c r="E24" s="25">
        <f t="shared" si="12"/>
        <v>0</v>
      </c>
      <c r="F24" s="25">
        <f t="shared" si="12"/>
        <v>767078</v>
      </c>
      <c r="G24" s="25">
        <f t="shared" si="12"/>
        <v>83727</v>
      </c>
      <c r="H24" s="25"/>
      <c r="I24" s="25">
        <f t="shared" si="12"/>
        <v>2836040.1197794233</v>
      </c>
      <c r="J24" s="25">
        <f t="shared" si="12"/>
        <v>518767.27041602723</v>
      </c>
      <c r="K24" s="25">
        <f t="shared" si="12"/>
        <v>201311.84170338867</v>
      </c>
      <c r="L24" s="25">
        <f t="shared" si="12"/>
        <v>2584074.8959664721</v>
      </c>
      <c r="M24" s="25">
        <f t="shared" si="12"/>
        <v>-15.763506849315078</v>
      </c>
      <c r="N24" s="25">
        <f t="shared" si="12"/>
        <v>2785370.9741630116</v>
      </c>
      <c r="O24" s="25">
        <f t="shared" si="12"/>
        <v>493107.42661426798</v>
      </c>
      <c r="P24" s="25">
        <f t="shared" si="12"/>
        <v>2709860.5151522104</v>
      </c>
      <c r="Q24" s="25">
        <f t="shared" si="12"/>
        <v>2243084.8438380081</v>
      </c>
      <c r="R24" s="25">
        <f t="shared" si="12"/>
        <v>177225.12725146199</v>
      </c>
      <c r="S24" s="25">
        <f t="shared" si="12"/>
        <v>1492311.980263158</v>
      </c>
      <c r="T24" s="25">
        <f t="shared" si="12"/>
        <v>11241.57</v>
      </c>
      <c r="U24" s="25">
        <f>SUM(U25:U27)</f>
        <v>1680778.6775146201</v>
      </c>
      <c r="V24" s="25">
        <f t="shared" si="12"/>
        <v>84768.987251461993</v>
      </c>
      <c r="W24" s="25">
        <f t="shared" si="12"/>
        <v>820034.67026315781</v>
      </c>
      <c r="X24" s="25">
        <f t="shared" si="12"/>
        <v>2502.119999999999</v>
      </c>
      <c r="Y24" s="25">
        <f t="shared" si="12"/>
        <v>907305.77751461987</v>
      </c>
      <c r="Z24" s="25">
        <f t="shared" si="12"/>
        <v>1767592.78</v>
      </c>
      <c r="AA24" s="25">
        <f t="shared" si="12"/>
        <v>965976.12500000023</v>
      </c>
      <c r="AC24" s="93">
        <f t="shared" ref="AC24:AL24" si="13">SUM(AC25:AC27)</f>
        <v>0</v>
      </c>
      <c r="AD24" s="94">
        <f t="shared" si="13"/>
        <v>0</v>
      </c>
      <c r="AE24" s="94">
        <f t="shared" si="13"/>
        <v>0</v>
      </c>
      <c r="AF24" s="94">
        <f t="shared" si="13"/>
        <v>0</v>
      </c>
      <c r="AG24" s="94">
        <f t="shared" si="13"/>
        <v>0</v>
      </c>
      <c r="AH24" s="94">
        <f t="shared" si="13"/>
        <v>0</v>
      </c>
      <c r="AI24" s="94">
        <f t="shared" si="13"/>
        <v>0</v>
      </c>
      <c r="AJ24" s="94">
        <f t="shared" si="13"/>
        <v>0</v>
      </c>
      <c r="AK24" s="94">
        <f t="shared" si="13"/>
        <v>0</v>
      </c>
      <c r="AL24" s="95">
        <f t="shared" si="13"/>
        <v>0</v>
      </c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spans="1:60" ht="24.95" customHeight="1">
      <c r="A25" s="16"/>
      <c r="B25" s="5" t="s">
        <v>204</v>
      </c>
      <c r="C25" s="53">
        <v>7920</v>
      </c>
      <c r="D25" s="53">
        <v>752234</v>
      </c>
      <c r="E25" s="53"/>
      <c r="F25" s="61">
        <f t="shared" ref="F25:F26" si="14">SUM(C25:E25)</f>
        <v>760154</v>
      </c>
      <c r="G25" s="53">
        <v>74615</v>
      </c>
      <c r="H25" s="211">
        <v>760154</v>
      </c>
      <c r="I25" s="73">
        <v>1798505.578947369</v>
      </c>
      <c r="J25" s="73"/>
      <c r="K25" s="73">
        <v>62895.473684210534</v>
      </c>
      <c r="L25" s="73">
        <v>1735610.1052631582</v>
      </c>
      <c r="M25" s="73"/>
      <c r="N25" s="66">
        <f t="shared" si="8"/>
        <v>1798505.5789473688</v>
      </c>
      <c r="O25" s="73"/>
      <c r="P25" s="73">
        <v>1793272.0448953996</v>
      </c>
      <c r="Q25" s="73">
        <v>1793272.0448953996</v>
      </c>
      <c r="R25" s="51">
        <v>6108.3072514619907</v>
      </c>
      <c r="S25" s="51">
        <v>221317.32026315798</v>
      </c>
      <c r="T25" s="51"/>
      <c r="U25" s="73">
        <f>SUM(R25:T25)</f>
        <v>227425.62751461996</v>
      </c>
      <c r="V25" s="51">
        <v>6108.3072514619907</v>
      </c>
      <c r="W25" s="51">
        <v>221317.32026315798</v>
      </c>
      <c r="X25" s="51"/>
      <c r="Y25" s="53">
        <f>SUM(V25:X25)</f>
        <v>227425.62751461996</v>
      </c>
      <c r="Z25" s="73">
        <v>244730.21</v>
      </c>
      <c r="AA25" s="74">
        <v>244730.21</v>
      </c>
      <c r="AC25" s="72"/>
      <c r="AD25" s="73"/>
      <c r="AE25" s="73"/>
      <c r="AF25" s="73"/>
      <c r="AG25" s="73"/>
      <c r="AH25" s="73"/>
      <c r="AI25" s="73"/>
      <c r="AJ25" s="73"/>
      <c r="AK25" s="73"/>
      <c r="AL25" s="74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spans="1:60" ht="24.95" customHeight="1">
      <c r="A26" s="17"/>
      <c r="B26" s="6" t="s">
        <v>205</v>
      </c>
      <c r="C26" s="53">
        <v>876</v>
      </c>
      <c r="D26" s="53">
        <v>6048</v>
      </c>
      <c r="E26" s="53"/>
      <c r="F26" s="61">
        <f t="shared" si="14"/>
        <v>6924</v>
      </c>
      <c r="G26" s="53">
        <v>9112</v>
      </c>
      <c r="H26" s="211">
        <v>6924</v>
      </c>
      <c r="I26" s="53">
        <v>1037534.5408320545</v>
      </c>
      <c r="J26" s="53">
        <v>518767.27041602723</v>
      </c>
      <c r="K26" s="51">
        <v>138416.36801917813</v>
      </c>
      <c r="L26" s="51">
        <v>848464.79070331412</v>
      </c>
      <c r="M26" s="51">
        <v>-15.763506849315078</v>
      </c>
      <c r="N26" s="88">
        <f t="shared" si="8"/>
        <v>986865.39521564299</v>
      </c>
      <c r="O26" s="88">
        <v>493107.42661426798</v>
      </c>
      <c r="P26" s="51">
        <v>916588.47025681054</v>
      </c>
      <c r="Q26" s="51">
        <v>449812.79894260864</v>
      </c>
      <c r="R26" s="51">
        <v>171116.82</v>
      </c>
      <c r="S26" s="51">
        <v>1270994.6599999999</v>
      </c>
      <c r="T26" s="51">
        <v>11241.57</v>
      </c>
      <c r="U26" s="73">
        <f>SUM(R26:T26)</f>
        <v>1453353.05</v>
      </c>
      <c r="V26" s="73">
        <v>78660.680000000008</v>
      </c>
      <c r="W26" s="73">
        <v>598717.34999999986</v>
      </c>
      <c r="X26" s="73">
        <v>2502.119999999999</v>
      </c>
      <c r="Y26" s="51">
        <f>SUM(V26:X26)</f>
        <v>679880.14999999991</v>
      </c>
      <c r="Z26" s="51">
        <v>1522862.57</v>
      </c>
      <c r="AA26" s="109">
        <v>721245.91500000027</v>
      </c>
      <c r="AC26" s="108"/>
      <c r="AD26" s="51"/>
      <c r="AE26" s="51"/>
      <c r="AF26" s="51"/>
      <c r="AG26" s="51"/>
      <c r="AH26" s="51"/>
      <c r="AI26" s="51"/>
      <c r="AJ26" s="51"/>
      <c r="AK26" s="51"/>
      <c r="AL26" s="109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</row>
    <row r="27" spans="1:60" ht="24.95" customHeight="1" thickBot="1">
      <c r="A27" s="18"/>
      <c r="B27" s="36" t="s">
        <v>206</v>
      </c>
      <c r="C27" s="27"/>
      <c r="D27" s="99"/>
      <c r="E27" s="99"/>
      <c r="F27" s="61">
        <f>SUM(C27:E27)</f>
        <v>0</v>
      </c>
      <c r="G27" s="61"/>
      <c r="H27" s="42"/>
      <c r="I27" s="99"/>
      <c r="J27" s="99"/>
      <c r="K27" s="99"/>
      <c r="L27" s="99"/>
      <c r="M27" s="99"/>
      <c r="N27" s="66">
        <f t="shared" si="8"/>
        <v>0</v>
      </c>
      <c r="O27" s="99"/>
      <c r="P27" s="99"/>
      <c r="Q27" s="99"/>
      <c r="R27" s="99"/>
      <c r="S27" s="99"/>
      <c r="T27" s="99"/>
      <c r="U27" s="61">
        <f>SUM(R27:T27)</f>
        <v>0</v>
      </c>
      <c r="V27" s="99"/>
      <c r="W27" s="99"/>
      <c r="X27" s="99"/>
      <c r="Y27" s="51">
        <f>SUM(V27:X27)</f>
        <v>0</v>
      </c>
      <c r="Z27" s="99"/>
      <c r="AA27" s="100"/>
      <c r="AC27" s="104"/>
      <c r="AD27" s="99"/>
      <c r="AE27" s="99"/>
      <c r="AF27" s="99"/>
      <c r="AG27" s="99"/>
      <c r="AH27" s="99"/>
      <c r="AI27" s="99"/>
      <c r="AJ27" s="99"/>
      <c r="AK27" s="99"/>
      <c r="AL27" s="100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spans="1:60" ht="24.95" customHeight="1" thickBot="1">
      <c r="A28" s="12" t="s">
        <v>207</v>
      </c>
      <c r="B28" s="3" t="s">
        <v>208</v>
      </c>
      <c r="C28" s="23"/>
      <c r="D28" s="91"/>
      <c r="E28" s="91"/>
      <c r="F28" s="59">
        <f>SUM(C28:E28)</f>
        <v>0</v>
      </c>
      <c r="G28" s="59"/>
      <c r="H28" s="45"/>
      <c r="I28" s="91"/>
      <c r="J28" s="91"/>
      <c r="K28" s="91"/>
      <c r="L28" s="91"/>
      <c r="M28" s="91"/>
      <c r="N28" s="91">
        <f t="shared" si="8"/>
        <v>0</v>
      </c>
      <c r="O28" s="91"/>
      <c r="P28" s="91"/>
      <c r="Q28" s="91"/>
      <c r="R28" s="91"/>
      <c r="S28" s="91"/>
      <c r="T28" s="91"/>
      <c r="U28" s="59">
        <f>SUM(R28:T28)</f>
        <v>0</v>
      </c>
      <c r="V28" s="91"/>
      <c r="W28" s="91"/>
      <c r="X28" s="91"/>
      <c r="Y28" s="59">
        <f>SUM(V28:X28)</f>
        <v>0</v>
      </c>
      <c r="Z28" s="91"/>
      <c r="AA28" s="92"/>
      <c r="AC28" s="90"/>
      <c r="AD28" s="91"/>
      <c r="AE28" s="91"/>
      <c r="AF28" s="91"/>
      <c r="AG28" s="91"/>
      <c r="AH28" s="91"/>
      <c r="AI28" s="91"/>
      <c r="AJ28" s="91"/>
      <c r="AK28" s="91"/>
      <c r="AL28" s="92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spans="1:60" ht="24.95" customHeight="1" thickBot="1">
      <c r="A29" s="19" t="s">
        <v>209</v>
      </c>
      <c r="B29" s="37" t="s">
        <v>210</v>
      </c>
      <c r="C29" s="28"/>
      <c r="D29" s="13"/>
      <c r="E29" s="13"/>
      <c r="F29" s="62">
        <f>SUM(C29:E29)</f>
        <v>0</v>
      </c>
      <c r="G29" s="62"/>
      <c r="H29" s="46"/>
      <c r="I29" s="13"/>
      <c r="J29" s="13"/>
      <c r="K29" s="13"/>
      <c r="L29" s="13"/>
      <c r="M29" s="13"/>
      <c r="N29" s="66">
        <f t="shared" si="8"/>
        <v>0</v>
      </c>
      <c r="O29" s="13"/>
      <c r="P29" s="13"/>
      <c r="Q29" s="13"/>
      <c r="R29" s="13"/>
      <c r="S29" s="13"/>
      <c r="T29" s="13"/>
      <c r="U29" s="62">
        <f>SUM(R29:T29)</f>
        <v>0</v>
      </c>
      <c r="V29" s="13"/>
      <c r="W29" s="13"/>
      <c r="X29" s="13"/>
      <c r="Y29" s="62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spans="1:60" ht="39" thickBot="1">
      <c r="A30" s="12" t="s">
        <v>211</v>
      </c>
      <c r="B30" s="3" t="s">
        <v>212</v>
      </c>
      <c r="C30" s="25">
        <f>SUM(C31:C32)</f>
        <v>0</v>
      </c>
      <c r="D30" s="94">
        <f>SUM(D31:D32)</f>
        <v>0</v>
      </c>
      <c r="E30" s="94">
        <f>SUM(E31:E32)</f>
        <v>0</v>
      </c>
      <c r="F30" s="60">
        <f>SUM(F31:F32)</f>
        <v>0</v>
      </c>
      <c r="G30" s="60">
        <f>SUM(G31:G32)</f>
        <v>0</v>
      </c>
      <c r="H30" s="41"/>
      <c r="I30" s="94">
        <f t="shared" ref="I30:AA30" si="15">SUM(I31:I32)</f>
        <v>0</v>
      </c>
      <c r="J30" s="94">
        <f t="shared" si="15"/>
        <v>0</v>
      </c>
      <c r="K30" s="94">
        <f t="shared" si="15"/>
        <v>0</v>
      </c>
      <c r="L30" s="94">
        <f t="shared" si="15"/>
        <v>0</v>
      </c>
      <c r="M30" s="94">
        <f>SUM(M31:M32)</f>
        <v>0</v>
      </c>
      <c r="N30" s="65">
        <f>SUM(K30:M30)</f>
        <v>0</v>
      </c>
      <c r="O30" s="94">
        <f t="shared" si="15"/>
        <v>0</v>
      </c>
      <c r="P30" s="94">
        <f t="shared" si="15"/>
        <v>0</v>
      </c>
      <c r="Q30" s="94">
        <f t="shared" si="15"/>
        <v>0</v>
      </c>
      <c r="R30" s="94">
        <f t="shared" si="15"/>
        <v>0</v>
      </c>
      <c r="S30" s="94">
        <f t="shared" si="15"/>
        <v>0</v>
      </c>
      <c r="T30" s="94">
        <f t="shared" si="15"/>
        <v>0</v>
      </c>
      <c r="U30" s="60">
        <f>SUM(U31:U32)</f>
        <v>0</v>
      </c>
      <c r="V30" s="94">
        <f t="shared" si="15"/>
        <v>0</v>
      </c>
      <c r="W30" s="94">
        <f t="shared" si="15"/>
        <v>0</v>
      </c>
      <c r="X30" s="94">
        <f t="shared" si="15"/>
        <v>0</v>
      </c>
      <c r="Y30" s="60">
        <f>SUM(Y31:Y32)</f>
        <v>0</v>
      </c>
      <c r="Z30" s="94">
        <f t="shared" si="15"/>
        <v>0</v>
      </c>
      <c r="AA30" s="95">
        <f t="shared" si="15"/>
        <v>0</v>
      </c>
      <c r="AC30" s="93">
        <f t="shared" ref="AC30:AL30" si="16">SUM(AC31:AC32)</f>
        <v>0</v>
      </c>
      <c r="AD30" s="94">
        <f t="shared" si="16"/>
        <v>0</v>
      </c>
      <c r="AE30" s="94">
        <f t="shared" si="16"/>
        <v>0</v>
      </c>
      <c r="AF30" s="94">
        <f t="shared" si="16"/>
        <v>0</v>
      </c>
      <c r="AG30" s="94">
        <f t="shared" si="16"/>
        <v>0</v>
      </c>
      <c r="AH30" s="94">
        <f t="shared" si="16"/>
        <v>0</v>
      </c>
      <c r="AI30" s="94">
        <f t="shared" si="16"/>
        <v>0</v>
      </c>
      <c r="AJ30" s="94">
        <f t="shared" si="16"/>
        <v>0</v>
      </c>
      <c r="AK30" s="94">
        <f t="shared" si="16"/>
        <v>0</v>
      </c>
      <c r="AL30" s="95">
        <f t="shared" si="16"/>
        <v>0</v>
      </c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spans="1:60">
      <c r="A31" s="16"/>
      <c r="B31" s="5" t="s">
        <v>213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6">
        <f t="shared" si="8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1"/>
      <c r="AC31" s="110"/>
      <c r="AD31" s="52"/>
      <c r="AE31" s="52"/>
      <c r="AF31" s="52"/>
      <c r="AG31" s="52"/>
      <c r="AH31" s="52"/>
      <c r="AI31" s="52"/>
      <c r="AJ31" s="52"/>
      <c r="AK31" s="52"/>
      <c r="AL31" s="111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spans="1:60" ht="45.75" thickBot="1">
      <c r="A32" s="18"/>
      <c r="B32" s="36" t="s">
        <v>214</v>
      </c>
      <c r="C32" s="24"/>
      <c r="D32" s="50"/>
      <c r="E32" s="50"/>
      <c r="F32" s="50">
        <f>SUM(C32:E32)</f>
        <v>0</v>
      </c>
      <c r="G32" s="50"/>
      <c r="H32" s="107"/>
      <c r="I32" s="50"/>
      <c r="J32" s="50"/>
      <c r="K32" s="50"/>
      <c r="L32" s="50"/>
      <c r="M32" s="50"/>
      <c r="N32" s="66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3"/>
      <c r="AC32" s="112"/>
      <c r="AD32" s="50"/>
      <c r="AE32" s="50"/>
      <c r="AF32" s="50"/>
      <c r="AG32" s="50"/>
      <c r="AH32" s="50"/>
      <c r="AI32" s="50"/>
      <c r="AJ32" s="50"/>
      <c r="AK32" s="50"/>
      <c r="AL32" s="113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spans="1:60" ht="26.25" thickBot="1">
      <c r="A33" s="12" t="s">
        <v>215</v>
      </c>
      <c r="B33" s="3" t="s">
        <v>216</v>
      </c>
      <c r="C33" s="23"/>
      <c r="D33" s="91"/>
      <c r="E33" s="91"/>
      <c r="F33" s="59">
        <f>SUM(C33:E33)</f>
        <v>0</v>
      </c>
      <c r="G33" s="59"/>
      <c r="H33" s="91"/>
      <c r="I33" s="91"/>
      <c r="J33" s="91"/>
      <c r="K33" s="91"/>
      <c r="L33" s="91"/>
      <c r="M33" s="91"/>
      <c r="N33" s="91">
        <f t="shared" si="8"/>
        <v>0</v>
      </c>
      <c r="O33" s="91"/>
      <c r="P33" s="91"/>
      <c r="Q33" s="91"/>
      <c r="R33" s="91"/>
      <c r="S33" s="91"/>
      <c r="T33" s="91"/>
      <c r="U33" s="59">
        <f>SUM(R33:T33)</f>
        <v>0</v>
      </c>
      <c r="V33" s="91"/>
      <c r="W33" s="91"/>
      <c r="X33" s="91"/>
      <c r="Y33" s="59">
        <f>SUM(V33:X33)</f>
        <v>0</v>
      </c>
      <c r="Z33" s="91"/>
      <c r="AA33" s="92"/>
      <c r="AC33" s="90"/>
      <c r="AD33" s="91"/>
      <c r="AE33" s="91"/>
      <c r="AF33" s="91"/>
      <c r="AG33" s="91"/>
      <c r="AH33" s="91"/>
      <c r="AI33" s="91"/>
      <c r="AJ33" s="91"/>
      <c r="AK33" s="91"/>
      <c r="AL33" s="92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spans="1:60" ht="26.25" thickBot="1">
      <c r="A34" s="12" t="s">
        <v>217</v>
      </c>
      <c r="B34" s="3" t="s">
        <v>218</v>
      </c>
      <c r="C34" s="25">
        <f>SUM(C35:C36)</f>
        <v>0</v>
      </c>
      <c r="D34" s="94">
        <f>SUM(D35:D36)</f>
        <v>0</v>
      </c>
      <c r="E34" s="94">
        <f>SUM(E35:E36)</f>
        <v>0</v>
      </c>
      <c r="F34" s="60">
        <f>SUM(F35:F36)</f>
        <v>0</v>
      </c>
      <c r="G34" s="60">
        <f>SUM(G35:G36)</f>
        <v>0</v>
      </c>
      <c r="H34" s="42"/>
      <c r="I34" s="94">
        <f t="shared" ref="I34:AA34" si="17">SUM(I35:I36)</f>
        <v>0</v>
      </c>
      <c r="J34" s="94">
        <f t="shared" si="17"/>
        <v>0</v>
      </c>
      <c r="K34" s="94">
        <f t="shared" si="17"/>
        <v>0</v>
      </c>
      <c r="L34" s="94">
        <f t="shared" si="17"/>
        <v>0</v>
      </c>
      <c r="M34" s="94">
        <f t="shared" si="17"/>
        <v>0</v>
      </c>
      <c r="N34" s="94">
        <f>SUM(K34:M34)</f>
        <v>0</v>
      </c>
      <c r="O34" s="94">
        <f t="shared" si="17"/>
        <v>0</v>
      </c>
      <c r="P34" s="94">
        <f t="shared" si="17"/>
        <v>0</v>
      </c>
      <c r="Q34" s="94">
        <f t="shared" si="17"/>
        <v>0</v>
      </c>
      <c r="R34" s="94">
        <f t="shared" si="17"/>
        <v>0</v>
      </c>
      <c r="S34" s="94">
        <f t="shared" si="17"/>
        <v>0</v>
      </c>
      <c r="T34" s="94">
        <f t="shared" si="17"/>
        <v>0</v>
      </c>
      <c r="U34" s="60">
        <f t="shared" si="17"/>
        <v>0</v>
      </c>
      <c r="V34" s="94">
        <f t="shared" si="17"/>
        <v>0</v>
      </c>
      <c r="W34" s="94">
        <f t="shared" si="17"/>
        <v>0</v>
      </c>
      <c r="X34" s="94">
        <f t="shared" si="17"/>
        <v>0</v>
      </c>
      <c r="Y34" s="60">
        <f t="shared" si="17"/>
        <v>0</v>
      </c>
      <c r="Z34" s="94">
        <f t="shared" si="17"/>
        <v>0</v>
      </c>
      <c r="AA34" s="95">
        <f t="shared" si="17"/>
        <v>0</v>
      </c>
      <c r="AC34" s="93">
        <f t="shared" ref="AC34:AL34" si="18">SUM(AC35:AC36)</f>
        <v>0</v>
      </c>
      <c r="AD34" s="94">
        <f t="shared" si="18"/>
        <v>0</v>
      </c>
      <c r="AE34" s="94">
        <f t="shared" si="18"/>
        <v>0</v>
      </c>
      <c r="AF34" s="94">
        <f t="shared" si="18"/>
        <v>0</v>
      </c>
      <c r="AG34" s="94">
        <f t="shared" si="18"/>
        <v>0</v>
      </c>
      <c r="AH34" s="94">
        <f t="shared" si="18"/>
        <v>0</v>
      </c>
      <c r="AI34" s="94">
        <f t="shared" si="18"/>
        <v>0</v>
      </c>
      <c r="AJ34" s="94">
        <f t="shared" si="18"/>
        <v>0</v>
      </c>
      <c r="AK34" s="94">
        <f t="shared" si="18"/>
        <v>0</v>
      </c>
      <c r="AL34" s="95">
        <f t="shared" si="18"/>
        <v>0</v>
      </c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spans="1:60">
      <c r="A35" s="16"/>
      <c r="B35" s="7" t="s">
        <v>219</v>
      </c>
      <c r="C35" s="22"/>
      <c r="D35" s="85"/>
      <c r="E35" s="85"/>
      <c r="F35" s="57">
        <f>SUM(C35:E35)</f>
        <v>0</v>
      </c>
      <c r="G35" s="57"/>
      <c r="H35" s="43"/>
      <c r="I35" s="85"/>
      <c r="J35" s="85"/>
      <c r="K35" s="85"/>
      <c r="L35" s="85"/>
      <c r="M35" s="85"/>
      <c r="N35" s="85">
        <f t="shared" si="8"/>
        <v>0</v>
      </c>
      <c r="O35" s="85"/>
      <c r="P35" s="85"/>
      <c r="Q35" s="85"/>
      <c r="R35" s="85"/>
      <c r="S35" s="85"/>
      <c r="T35" s="85"/>
      <c r="U35" s="57">
        <f>SUM(R35:T35)</f>
        <v>0</v>
      </c>
      <c r="V35" s="85"/>
      <c r="W35" s="85"/>
      <c r="X35" s="85"/>
      <c r="Y35" s="57">
        <f>SUM(V35:X35)</f>
        <v>0</v>
      </c>
      <c r="Z35" s="85"/>
      <c r="AA35" s="86"/>
      <c r="AC35" s="84"/>
      <c r="AD35" s="85"/>
      <c r="AE35" s="85"/>
      <c r="AF35" s="85"/>
      <c r="AG35" s="85"/>
      <c r="AH35" s="85"/>
      <c r="AI35" s="85"/>
      <c r="AJ35" s="85"/>
      <c r="AK35" s="85"/>
      <c r="AL35" s="86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spans="1:60" ht="45.75" thickBot="1">
      <c r="A36" s="18"/>
      <c r="B36" s="36" t="s">
        <v>220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8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3"/>
      <c r="AC36" s="112"/>
      <c r="AD36" s="50"/>
      <c r="AE36" s="50"/>
      <c r="AF36" s="50"/>
      <c r="AG36" s="50"/>
      <c r="AH36" s="50"/>
      <c r="AI36" s="50"/>
      <c r="AJ36" s="50"/>
      <c r="AK36" s="50"/>
      <c r="AL36" s="113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spans="1:60" ht="15.75" thickBot="1">
      <c r="A37" s="12" t="s">
        <v>221</v>
      </c>
      <c r="B37" s="3" t="s">
        <v>222</v>
      </c>
      <c r="C37" s="97">
        <v>34</v>
      </c>
      <c r="D37" s="97"/>
      <c r="E37" s="97"/>
      <c r="F37" s="97">
        <f t="shared" ref="F37:F38" si="19">SUM(C37:E37)</f>
        <v>34</v>
      </c>
      <c r="G37" s="97">
        <v>3</v>
      </c>
      <c r="H37" s="44"/>
      <c r="I37" s="97">
        <v>12089.774585999998</v>
      </c>
      <c r="J37" s="97">
        <v>9671.8196687999989</v>
      </c>
      <c r="K37" s="97">
        <v>12089.774585999998</v>
      </c>
      <c r="L37" s="97"/>
      <c r="M37" s="97"/>
      <c r="N37" s="97">
        <f t="shared" si="8"/>
        <v>12089.774585999998</v>
      </c>
      <c r="O37" s="97">
        <v>9671.8196688000007</v>
      </c>
      <c r="P37" s="97">
        <v>12520.452420283869</v>
      </c>
      <c r="Q37" s="97">
        <v>2504.0904840567709</v>
      </c>
      <c r="R37" s="97"/>
      <c r="S37" s="97"/>
      <c r="T37" s="97"/>
      <c r="U37" s="63">
        <f>SUM(R37:T37)</f>
        <v>0</v>
      </c>
      <c r="V37" s="97"/>
      <c r="W37" s="97"/>
      <c r="X37" s="97"/>
      <c r="Y37" s="63">
        <f>SUM(V37:X37)</f>
        <v>0</v>
      </c>
      <c r="Z37" s="97"/>
      <c r="AA37" s="98"/>
      <c r="AC37" s="96"/>
      <c r="AD37" s="97"/>
      <c r="AE37" s="97"/>
      <c r="AF37" s="97"/>
      <c r="AG37" s="97"/>
      <c r="AH37" s="97"/>
      <c r="AI37" s="97"/>
      <c r="AJ37" s="97"/>
      <c r="AK37" s="97"/>
      <c r="AL37" s="98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spans="1:60" ht="26.25" thickBot="1">
      <c r="A38" s="12" t="s">
        <v>223</v>
      </c>
      <c r="B38" s="3" t="s">
        <v>224</v>
      </c>
      <c r="C38" s="23">
        <v>359</v>
      </c>
      <c r="D38" s="91"/>
      <c r="E38" s="91"/>
      <c r="F38" s="50">
        <f t="shared" si="19"/>
        <v>359</v>
      </c>
      <c r="G38" s="59">
        <v>359</v>
      </c>
      <c r="H38" s="45"/>
      <c r="I38" s="91">
        <v>124386.56999999998</v>
      </c>
      <c r="J38" s="91">
        <v>100847.9541583571</v>
      </c>
      <c r="K38" s="91">
        <v>124386.56999999998</v>
      </c>
      <c r="L38" s="91"/>
      <c r="M38" s="91"/>
      <c r="N38" s="91">
        <f t="shared" si="8"/>
        <v>124386.56999999998</v>
      </c>
      <c r="O38" s="91">
        <v>100847.954158357</v>
      </c>
      <c r="P38" s="91">
        <v>91524.415242757736</v>
      </c>
      <c r="Q38" s="91">
        <v>17294.447820926565</v>
      </c>
      <c r="R38" s="91">
        <v>2192.69</v>
      </c>
      <c r="S38" s="91"/>
      <c r="T38" s="91"/>
      <c r="U38" s="59">
        <f>SUM(R38:T38)</f>
        <v>2192.69</v>
      </c>
      <c r="V38" s="91">
        <v>438.53999999999996</v>
      </c>
      <c r="W38" s="91"/>
      <c r="X38" s="91"/>
      <c r="Y38" s="59">
        <f>SUM(V38:X38)</f>
        <v>438.53999999999996</v>
      </c>
      <c r="Z38" s="91">
        <v>25127.300000000003</v>
      </c>
      <c r="AA38" s="92">
        <v>5025.46</v>
      </c>
      <c r="AC38" s="90"/>
      <c r="AD38" s="91"/>
      <c r="AE38" s="91"/>
      <c r="AF38" s="91"/>
      <c r="AG38" s="91"/>
      <c r="AH38" s="91"/>
      <c r="AI38" s="91"/>
      <c r="AJ38" s="91"/>
      <c r="AK38" s="91"/>
      <c r="AL38" s="92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spans="1:60" ht="15.75" thickBot="1">
      <c r="A39" s="12" t="s">
        <v>225</v>
      </c>
      <c r="B39" s="3" t="s">
        <v>226</v>
      </c>
      <c r="C39" s="23"/>
      <c r="D39" s="91"/>
      <c r="E39" s="91"/>
      <c r="F39" s="59">
        <f>SUM(C39:E39)</f>
        <v>0</v>
      </c>
      <c r="G39" s="59"/>
      <c r="H39" s="45"/>
      <c r="I39" s="91"/>
      <c r="J39" s="91"/>
      <c r="K39" s="91"/>
      <c r="L39" s="91"/>
      <c r="M39" s="91"/>
      <c r="N39" s="91">
        <f t="shared" si="8"/>
        <v>0</v>
      </c>
      <c r="O39" s="91"/>
      <c r="P39" s="91"/>
      <c r="Q39" s="91"/>
      <c r="R39" s="91"/>
      <c r="S39" s="91"/>
      <c r="T39" s="91"/>
      <c r="U39" s="59">
        <f>SUM(R39:T39)</f>
        <v>0</v>
      </c>
      <c r="V39" s="91"/>
      <c r="W39" s="91"/>
      <c r="X39" s="91"/>
      <c r="Y39" s="59">
        <f>SUM(V39:X39)</f>
        <v>0</v>
      </c>
      <c r="Z39" s="91"/>
      <c r="AA39" s="92"/>
      <c r="AC39" s="90"/>
      <c r="AD39" s="91"/>
      <c r="AE39" s="91"/>
      <c r="AF39" s="91"/>
      <c r="AG39" s="91"/>
      <c r="AH39" s="91"/>
      <c r="AI39" s="91"/>
      <c r="AJ39" s="91"/>
      <c r="AK39" s="91"/>
      <c r="AL39" s="92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</row>
    <row r="40" spans="1:60" ht="15.75" thickBot="1">
      <c r="A40" s="12" t="s">
        <v>227</v>
      </c>
      <c r="B40" s="3" t="s">
        <v>228</v>
      </c>
      <c r="C40" s="21">
        <f>SUM(C41:C43)</f>
        <v>0</v>
      </c>
      <c r="D40" s="70">
        <f>SUM(D41:D43)</f>
        <v>0</v>
      </c>
      <c r="E40" s="70">
        <f>SUM(E41:E43)</f>
        <v>0</v>
      </c>
      <c r="F40" s="56">
        <f>SUM(F41:F43)</f>
        <v>0</v>
      </c>
      <c r="G40" s="56">
        <f>SUM(G41:G43)</f>
        <v>0</v>
      </c>
      <c r="H40" s="45"/>
      <c r="I40" s="70">
        <f t="shared" ref="I40:AA40" si="20">SUM(I41:I43)</f>
        <v>0</v>
      </c>
      <c r="J40" s="70">
        <f t="shared" si="20"/>
        <v>0</v>
      </c>
      <c r="K40" s="70">
        <f t="shared" si="20"/>
        <v>0</v>
      </c>
      <c r="L40" s="70">
        <f t="shared" si="20"/>
        <v>0</v>
      </c>
      <c r="M40" s="70">
        <f t="shared" si="20"/>
        <v>0</v>
      </c>
      <c r="N40" s="70">
        <f t="shared" si="8"/>
        <v>0</v>
      </c>
      <c r="O40" s="70">
        <f t="shared" si="20"/>
        <v>0</v>
      </c>
      <c r="P40" s="70">
        <f t="shared" si="20"/>
        <v>0</v>
      </c>
      <c r="Q40" s="70">
        <f t="shared" si="20"/>
        <v>0</v>
      </c>
      <c r="R40" s="70">
        <f t="shared" si="20"/>
        <v>0</v>
      </c>
      <c r="S40" s="70">
        <f t="shared" si="20"/>
        <v>0</v>
      </c>
      <c r="T40" s="70">
        <f t="shared" si="20"/>
        <v>0</v>
      </c>
      <c r="U40" s="56">
        <f t="shared" si="20"/>
        <v>0</v>
      </c>
      <c r="V40" s="70">
        <f t="shared" si="20"/>
        <v>0</v>
      </c>
      <c r="W40" s="70">
        <f t="shared" si="20"/>
        <v>0</v>
      </c>
      <c r="X40" s="70">
        <f t="shared" si="20"/>
        <v>0</v>
      </c>
      <c r="Y40" s="56">
        <f t="shared" si="20"/>
        <v>0</v>
      </c>
      <c r="Z40" s="70">
        <f t="shared" si="20"/>
        <v>0</v>
      </c>
      <c r="AA40" s="71">
        <f t="shared" si="20"/>
        <v>0</v>
      </c>
      <c r="AC40" s="69">
        <f t="shared" ref="AC40:AL40" si="21">SUM(AC41:AC43)</f>
        <v>0</v>
      </c>
      <c r="AD40" s="70">
        <f t="shared" si="21"/>
        <v>0</v>
      </c>
      <c r="AE40" s="70">
        <f t="shared" si="21"/>
        <v>0</v>
      </c>
      <c r="AF40" s="70">
        <f t="shared" si="21"/>
        <v>0</v>
      </c>
      <c r="AG40" s="70">
        <f t="shared" si="21"/>
        <v>0</v>
      </c>
      <c r="AH40" s="70">
        <f t="shared" si="21"/>
        <v>0</v>
      </c>
      <c r="AI40" s="70">
        <f t="shared" si="21"/>
        <v>0</v>
      </c>
      <c r="AJ40" s="70">
        <f t="shared" si="21"/>
        <v>0</v>
      </c>
      <c r="AK40" s="70">
        <f t="shared" si="21"/>
        <v>0</v>
      </c>
      <c r="AL40" s="71">
        <f t="shared" si="21"/>
        <v>0</v>
      </c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</row>
    <row r="41" spans="1:60" ht="30">
      <c r="A41" s="16"/>
      <c r="B41" s="8" t="s">
        <v>229</v>
      </c>
      <c r="C41" s="31"/>
      <c r="D41" s="102"/>
      <c r="E41" s="102"/>
      <c r="F41" s="64">
        <f>SUM(C41:E41)</f>
        <v>0</v>
      </c>
      <c r="G41" s="64"/>
      <c r="H41" s="43"/>
      <c r="I41" s="102"/>
      <c r="J41" s="102"/>
      <c r="K41" s="102"/>
      <c r="L41" s="102"/>
      <c r="M41" s="102"/>
      <c r="N41" s="102">
        <f t="shared" si="8"/>
        <v>0</v>
      </c>
      <c r="O41" s="102"/>
      <c r="P41" s="102"/>
      <c r="Q41" s="102"/>
      <c r="R41" s="102"/>
      <c r="S41" s="102"/>
      <c r="T41" s="102"/>
      <c r="U41" s="64">
        <f>SUM(R41:T41)</f>
        <v>0</v>
      </c>
      <c r="V41" s="102"/>
      <c r="W41" s="102"/>
      <c r="X41" s="102"/>
      <c r="Y41" s="64">
        <f>SUM(V41:X41)</f>
        <v>0</v>
      </c>
      <c r="Z41" s="102"/>
      <c r="AA41" s="103"/>
      <c r="AC41" s="101"/>
      <c r="AD41" s="102"/>
      <c r="AE41" s="102"/>
      <c r="AF41" s="102"/>
      <c r="AG41" s="102"/>
      <c r="AH41" s="102"/>
      <c r="AI41" s="102"/>
      <c r="AJ41" s="102"/>
      <c r="AK41" s="102"/>
      <c r="AL41" s="103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spans="1:60">
      <c r="A42" s="17"/>
      <c r="B42" s="6" t="s">
        <v>230</v>
      </c>
      <c r="C42" s="26"/>
      <c r="D42" s="51"/>
      <c r="E42" s="51"/>
      <c r="F42" s="51">
        <f>SUM(C42:E42)</f>
        <v>0</v>
      </c>
      <c r="G42" s="51"/>
      <c r="H42" s="107"/>
      <c r="I42" s="51"/>
      <c r="J42" s="51"/>
      <c r="K42" s="51"/>
      <c r="L42" s="51"/>
      <c r="M42" s="51"/>
      <c r="N42" s="51">
        <f t="shared" si="8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09"/>
      <c r="AC42" s="108"/>
      <c r="AD42" s="51"/>
      <c r="AE42" s="51"/>
      <c r="AF42" s="51"/>
      <c r="AG42" s="51"/>
      <c r="AH42" s="51"/>
      <c r="AI42" s="51"/>
      <c r="AJ42" s="51"/>
      <c r="AK42" s="51"/>
      <c r="AL42" s="109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spans="1:60" ht="15.75" thickBot="1">
      <c r="A43" s="18"/>
      <c r="B43" s="38" t="s">
        <v>231</v>
      </c>
      <c r="C43" s="27"/>
      <c r="D43" s="99"/>
      <c r="E43" s="99"/>
      <c r="F43" s="61">
        <f>SUM(C43:E43)</f>
        <v>0</v>
      </c>
      <c r="G43" s="61"/>
      <c r="H43" s="42"/>
      <c r="I43" s="99"/>
      <c r="J43" s="99"/>
      <c r="K43" s="99"/>
      <c r="L43" s="99"/>
      <c r="M43" s="99"/>
      <c r="N43" s="99">
        <f t="shared" si="8"/>
        <v>0</v>
      </c>
      <c r="O43" s="99"/>
      <c r="P43" s="99"/>
      <c r="Q43" s="99"/>
      <c r="R43" s="99"/>
      <c r="S43" s="99"/>
      <c r="T43" s="99"/>
      <c r="U43" s="61">
        <f>SUM(R43:T43)</f>
        <v>0</v>
      </c>
      <c r="V43" s="99"/>
      <c r="W43" s="99"/>
      <c r="X43" s="99"/>
      <c r="Y43" s="61">
        <f>SUM(V43:X43)</f>
        <v>0</v>
      </c>
      <c r="Z43" s="99"/>
      <c r="AA43" s="100"/>
      <c r="AC43" s="104"/>
      <c r="AD43" s="99"/>
      <c r="AE43" s="99"/>
      <c r="AF43" s="99"/>
      <c r="AG43" s="99"/>
      <c r="AH43" s="99"/>
      <c r="AI43" s="99"/>
      <c r="AJ43" s="99"/>
      <c r="AK43" s="99"/>
      <c r="AL43" s="100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60" ht="15.75" thickBot="1">
      <c r="A44" s="12" t="s">
        <v>232</v>
      </c>
      <c r="B44" s="3" t="s">
        <v>233</v>
      </c>
      <c r="C44" s="23"/>
      <c r="D44" s="91"/>
      <c r="E44" s="91"/>
      <c r="F44" s="59">
        <f>SUM(C44:E44)</f>
        <v>0</v>
      </c>
      <c r="G44" s="59"/>
      <c r="H44" s="45"/>
      <c r="I44" s="91"/>
      <c r="J44" s="91"/>
      <c r="K44" s="91"/>
      <c r="L44" s="91"/>
      <c r="M44" s="91"/>
      <c r="N44" s="91">
        <f t="shared" si="8"/>
        <v>0</v>
      </c>
      <c r="O44" s="91"/>
      <c r="P44" s="91"/>
      <c r="Q44" s="91"/>
      <c r="R44" s="91"/>
      <c r="S44" s="91"/>
      <c r="T44" s="91"/>
      <c r="U44" s="59">
        <f>SUM(R44:T44)</f>
        <v>0</v>
      </c>
      <c r="V44" s="91"/>
      <c r="W44" s="91"/>
      <c r="X44" s="91"/>
      <c r="Y44" s="59">
        <f>SUM(V44:X44)</f>
        <v>0</v>
      </c>
      <c r="Z44" s="91"/>
      <c r="AA44" s="92"/>
      <c r="AC44" s="90"/>
      <c r="AD44" s="91"/>
      <c r="AE44" s="91"/>
      <c r="AF44" s="91"/>
      <c r="AG44" s="91"/>
      <c r="AH44" s="91"/>
      <c r="AI44" s="91"/>
      <c r="AJ44" s="91"/>
      <c r="AK44" s="91"/>
      <c r="AL44" s="92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</row>
    <row r="45" spans="1:60" ht="39" thickBot="1">
      <c r="A45" s="12" t="s">
        <v>234</v>
      </c>
      <c r="B45" s="3" t="s">
        <v>235</v>
      </c>
      <c r="C45" s="25">
        <f>SUM(C46:C48)</f>
        <v>0</v>
      </c>
      <c r="D45" s="94">
        <f>SUM(D46:D48)</f>
        <v>0</v>
      </c>
      <c r="E45" s="94">
        <f>SUM(E46:E48)</f>
        <v>0</v>
      </c>
      <c r="F45" s="60">
        <f>SUM(F46:F48)</f>
        <v>0</v>
      </c>
      <c r="G45" s="60">
        <f>SUM(G46:G48)</f>
        <v>1</v>
      </c>
      <c r="H45" s="45"/>
      <c r="I45" s="94">
        <f t="shared" ref="I45:AA45" si="22">SUM(I46:I48)</f>
        <v>0</v>
      </c>
      <c r="J45" s="94">
        <f t="shared" si="22"/>
        <v>0</v>
      </c>
      <c r="K45" s="94">
        <f t="shared" si="22"/>
        <v>0</v>
      </c>
      <c r="L45" s="94">
        <f t="shared" si="22"/>
        <v>0</v>
      </c>
      <c r="M45" s="94">
        <f t="shared" si="22"/>
        <v>0</v>
      </c>
      <c r="N45" s="94">
        <f t="shared" si="8"/>
        <v>0</v>
      </c>
      <c r="O45" s="94">
        <f t="shared" si="22"/>
        <v>0</v>
      </c>
      <c r="P45" s="94">
        <f t="shared" si="22"/>
        <v>1439.7945205479409</v>
      </c>
      <c r="Q45" s="94">
        <f t="shared" si="22"/>
        <v>1439.7945205479409</v>
      </c>
      <c r="R45" s="94">
        <f t="shared" si="22"/>
        <v>0</v>
      </c>
      <c r="S45" s="94">
        <f t="shared" si="22"/>
        <v>0</v>
      </c>
      <c r="T45" s="94">
        <f t="shared" si="22"/>
        <v>0</v>
      </c>
      <c r="U45" s="60">
        <f t="shared" si="22"/>
        <v>0</v>
      </c>
      <c r="V45" s="94">
        <f t="shared" si="22"/>
        <v>0</v>
      </c>
      <c r="W45" s="94">
        <f t="shared" si="22"/>
        <v>0</v>
      </c>
      <c r="X45" s="94">
        <f t="shared" si="22"/>
        <v>0</v>
      </c>
      <c r="Y45" s="60">
        <f>SUM(Y46:Y48)</f>
        <v>0</v>
      </c>
      <c r="Z45" s="94">
        <f t="shared" si="22"/>
        <v>0</v>
      </c>
      <c r="AA45" s="95">
        <f t="shared" si="22"/>
        <v>0</v>
      </c>
      <c r="AC45" s="93">
        <f t="shared" ref="AC45:AL45" si="23">SUM(AC46:AC48)</f>
        <v>0</v>
      </c>
      <c r="AD45" s="94">
        <f t="shared" si="23"/>
        <v>0</v>
      </c>
      <c r="AE45" s="94">
        <f t="shared" si="23"/>
        <v>0</v>
      </c>
      <c r="AF45" s="94">
        <f t="shared" si="23"/>
        <v>0</v>
      </c>
      <c r="AG45" s="94">
        <f t="shared" si="23"/>
        <v>0</v>
      </c>
      <c r="AH45" s="94">
        <f t="shared" si="23"/>
        <v>0</v>
      </c>
      <c r="AI45" s="94">
        <f t="shared" si="23"/>
        <v>0</v>
      </c>
      <c r="AJ45" s="94">
        <f t="shared" si="23"/>
        <v>0</v>
      </c>
      <c r="AK45" s="94">
        <f t="shared" si="23"/>
        <v>0</v>
      </c>
      <c r="AL45" s="95">
        <f t="shared" si="23"/>
        <v>0</v>
      </c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spans="1:60">
      <c r="A46" s="16"/>
      <c r="B46" s="9" t="s">
        <v>236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8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1"/>
      <c r="AC46" s="110"/>
      <c r="AD46" s="52"/>
      <c r="AE46" s="52"/>
      <c r="AF46" s="52"/>
      <c r="AG46" s="52"/>
      <c r="AH46" s="52"/>
      <c r="AI46" s="52"/>
      <c r="AJ46" s="52"/>
      <c r="AK46" s="52"/>
      <c r="AL46" s="111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60">
      <c r="A47" s="17"/>
      <c r="B47" s="39" t="s">
        <v>237</v>
      </c>
      <c r="C47" s="106"/>
      <c r="D47" s="76"/>
      <c r="E47" s="76"/>
      <c r="F47" s="54">
        <f>SUM(C47:E47)</f>
        <v>0</v>
      </c>
      <c r="G47" s="54"/>
      <c r="H47" s="107"/>
      <c r="I47" s="76"/>
      <c r="J47" s="76"/>
      <c r="K47" s="76"/>
      <c r="L47" s="76"/>
      <c r="M47" s="76"/>
      <c r="N47" s="76">
        <f t="shared" si="8"/>
        <v>0</v>
      </c>
      <c r="O47" s="76"/>
      <c r="P47" s="76"/>
      <c r="Q47" s="76"/>
      <c r="R47" s="76"/>
      <c r="S47" s="76"/>
      <c r="T47" s="76"/>
      <c r="U47" s="54">
        <f>SUM(R47:T47)</f>
        <v>0</v>
      </c>
      <c r="V47" s="76"/>
      <c r="W47" s="76"/>
      <c r="X47" s="76"/>
      <c r="Y47" s="54">
        <f>SUM(V47:X47)</f>
        <v>0</v>
      </c>
      <c r="Z47" s="76"/>
      <c r="AA47" s="77"/>
      <c r="AC47" s="75"/>
      <c r="AD47" s="76"/>
      <c r="AE47" s="76"/>
      <c r="AF47" s="76"/>
      <c r="AG47" s="76"/>
      <c r="AH47" s="76"/>
      <c r="AI47" s="76"/>
      <c r="AJ47" s="76"/>
      <c r="AK47" s="76"/>
      <c r="AL47" s="7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spans="1:60" ht="15.75" thickBot="1">
      <c r="A48" s="18"/>
      <c r="B48" s="10" t="s">
        <v>238</v>
      </c>
      <c r="C48" s="27"/>
      <c r="D48" s="99"/>
      <c r="E48" s="99"/>
      <c r="F48" s="61">
        <f>SUM(C48:E48)</f>
        <v>0</v>
      </c>
      <c r="G48" s="54">
        <v>1</v>
      </c>
      <c r="H48" s="107"/>
      <c r="I48" s="99"/>
      <c r="J48" s="99"/>
      <c r="K48" s="99"/>
      <c r="L48" s="99"/>
      <c r="M48" s="99"/>
      <c r="N48" s="99">
        <f t="shared" si="8"/>
        <v>0</v>
      </c>
      <c r="O48" s="99"/>
      <c r="P48" s="99">
        <v>1439.7945205479409</v>
      </c>
      <c r="Q48" s="99">
        <v>1439.7945205479409</v>
      </c>
      <c r="R48" s="99"/>
      <c r="S48" s="99"/>
      <c r="T48" s="99"/>
      <c r="U48" s="61">
        <f>SUM(R48:T48)</f>
        <v>0</v>
      </c>
      <c r="V48" s="99"/>
      <c r="W48" s="99"/>
      <c r="X48" s="99"/>
      <c r="Y48" s="61">
        <f>SUM(V48:X48)</f>
        <v>0</v>
      </c>
      <c r="Z48" s="99"/>
      <c r="AA48" s="100"/>
      <c r="AC48" s="104"/>
      <c r="AD48" s="99"/>
      <c r="AE48" s="99"/>
      <c r="AF48" s="99"/>
      <c r="AG48" s="99"/>
      <c r="AH48" s="99"/>
      <c r="AI48" s="99"/>
      <c r="AJ48" s="99"/>
      <c r="AK48" s="99"/>
      <c r="AL48" s="100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spans="1:60" ht="15.75" thickBot="1">
      <c r="A49" s="12" t="s">
        <v>239</v>
      </c>
      <c r="B49" s="3" t="s">
        <v>240</v>
      </c>
      <c r="C49" s="30"/>
      <c r="D49" s="97"/>
      <c r="E49" s="97"/>
      <c r="F49" s="63">
        <f>SUM(C49:E49)</f>
        <v>0</v>
      </c>
      <c r="G49" s="63"/>
      <c r="H49" s="107"/>
      <c r="I49" s="97"/>
      <c r="J49" s="97"/>
      <c r="K49" s="97"/>
      <c r="L49" s="97"/>
      <c r="M49" s="97"/>
      <c r="N49" s="97">
        <f t="shared" si="8"/>
        <v>0</v>
      </c>
      <c r="O49" s="97"/>
      <c r="P49" s="97"/>
      <c r="Q49" s="97"/>
      <c r="R49" s="97"/>
      <c r="S49" s="97"/>
      <c r="T49" s="97"/>
      <c r="U49" s="63">
        <f>SUM(R49:T49)</f>
        <v>0</v>
      </c>
      <c r="V49" s="97"/>
      <c r="W49" s="97"/>
      <c r="X49" s="97"/>
      <c r="Y49" s="63">
        <f>SUM(V49:X49)</f>
        <v>0</v>
      </c>
      <c r="Z49" s="97"/>
      <c r="AA49" s="98"/>
      <c r="AC49" s="96"/>
      <c r="AD49" s="97"/>
      <c r="AE49" s="97"/>
      <c r="AF49" s="97"/>
      <c r="AG49" s="97"/>
      <c r="AH49" s="97"/>
      <c r="AI49" s="97"/>
      <c r="AJ49" s="97"/>
      <c r="AK49" s="97"/>
      <c r="AL49" s="98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60" ht="15.75" thickBot="1">
      <c r="A50" s="231" t="s">
        <v>241</v>
      </c>
      <c r="B50" s="232"/>
      <c r="C50" s="32">
        <f>C11+C16+C17+C20+C21+C24+C28+C29+C30+C33+C34+C37+C38+C39+C40+C44+C45+C49</f>
        <v>82995</v>
      </c>
      <c r="D50" s="14">
        <f>D11+D16+D17+D20+D21+D24+D28+D29+D30+D33+D34+D37+D38+D39+D40+D44+D45+D49</f>
        <v>773090</v>
      </c>
      <c r="E50" s="14">
        <f>E11+E16+E17+E20+E21+E24+E28+E29+E30+E33+E34+E37+E38+E39+E40+E44+E45+E49</f>
        <v>23961</v>
      </c>
      <c r="F50" s="14">
        <f>F11+F16+F17+F20+F21+F24+F28+F29+F30+F33+F34+F37+F38+F39+F40+F44+F45+F49</f>
        <v>880046</v>
      </c>
      <c r="G50" s="14">
        <f>G11+G16+G17+G20+G21+G24+G28+G29+G30+G33+G34+G37+G38+G39+G40+G44+G45+G49</f>
        <v>208200</v>
      </c>
      <c r="H50" s="14">
        <f t="shared" ref="H50:AL50" si="24">H11+H16+H17+H20+H21+H24+H28+H29+H30+H33+H34+H37+H38+H39+H40+H44+H45+H49</f>
        <v>0</v>
      </c>
      <c r="I50" s="14">
        <f t="shared" si="24"/>
        <v>37180427.508152328</v>
      </c>
      <c r="J50" s="14">
        <f t="shared" si="24"/>
        <v>6483912.3328952957</v>
      </c>
      <c r="K50" s="14">
        <f>K11+K16+K17+K20+K21+K24+K28+K29+K30+K33+K34+K37+K38+K39+K40+K44+K45+K49</f>
        <v>17707756.736105885</v>
      </c>
      <c r="L50" s="14">
        <f t="shared" si="24"/>
        <v>12567455.994922647</v>
      </c>
      <c r="M50" s="14">
        <f t="shared" si="24"/>
        <v>5328547.5467094406</v>
      </c>
      <c r="N50" s="201">
        <f t="shared" si="8"/>
        <v>35603760.277737975</v>
      </c>
      <c r="O50" s="14">
        <f>O11+O16+O17+O20+O21+O24+O28+O29+O30+O33+O34+O37+O38+O39+O40+O44+O45+O49</f>
        <v>6144907.1811164627</v>
      </c>
      <c r="P50" s="14">
        <f t="shared" si="24"/>
        <v>34513069.238044217</v>
      </c>
      <c r="Q50" s="14">
        <f t="shared" si="24"/>
        <v>29012787.265233658</v>
      </c>
      <c r="R50" s="14">
        <f t="shared" si="24"/>
        <v>11527070.932857927</v>
      </c>
      <c r="S50" s="14">
        <f t="shared" si="24"/>
        <v>7545356.9083540309</v>
      </c>
      <c r="T50" s="14">
        <f t="shared" si="24"/>
        <v>7372819.0823026923</v>
      </c>
      <c r="U50" s="14">
        <f t="shared" si="24"/>
        <v>26445246.923514657</v>
      </c>
      <c r="V50" s="14">
        <f t="shared" si="24"/>
        <v>11051953.192857929</v>
      </c>
      <c r="W50" s="14">
        <f t="shared" si="24"/>
        <v>3913516.0883540311</v>
      </c>
      <c r="X50" s="14">
        <f t="shared" si="24"/>
        <v>7167847.1923026918</v>
      </c>
      <c r="Y50" s="14">
        <f t="shared" si="24"/>
        <v>22133316.473514657</v>
      </c>
      <c r="Z50" s="14">
        <f>Z11+Z16+Z17+Z20+Z21+Z24+Z28+Z29+Z30+Z33+Z34+Z37+Z38+Z39+Z40+Z44+Z45+Z49</f>
        <v>25395308.010000002</v>
      </c>
      <c r="AA50" s="15">
        <f t="shared" si="24"/>
        <v>21463430.854000002</v>
      </c>
      <c r="AC50" s="49">
        <f t="shared" si="24"/>
        <v>0</v>
      </c>
      <c r="AD50" s="14">
        <f t="shared" si="24"/>
        <v>0</v>
      </c>
      <c r="AE50" s="14">
        <f t="shared" si="24"/>
        <v>0</v>
      </c>
      <c r="AF50" s="14">
        <f t="shared" si="24"/>
        <v>0</v>
      </c>
      <c r="AG50" s="14">
        <f t="shared" si="24"/>
        <v>0</v>
      </c>
      <c r="AH50" s="14">
        <f t="shared" si="24"/>
        <v>0</v>
      </c>
      <c r="AI50" s="14">
        <f t="shared" si="24"/>
        <v>0</v>
      </c>
      <c r="AJ50" s="14">
        <f t="shared" si="24"/>
        <v>0</v>
      </c>
      <c r="AK50" s="14">
        <f t="shared" si="24"/>
        <v>0</v>
      </c>
      <c r="AL50" s="15">
        <f t="shared" si="24"/>
        <v>0</v>
      </c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spans="1:60">
      <c r="C51" s="197"/>
      <c r="D51" s="197"/>
      <c r="E51" s="197"/>
      <c r="F51" s="197"/>
      <c r="G51" s="197"/>
      <c r="I51" s="197"/>
      <c r="J51" s="197"/>
      <c r="K51" s="197"/>
      <c r="L51" s="197"/>
      <c r="M51" s="197"/>
      <c r="N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M51" s="197"/>
      <c r="AN51" s="197"/>
      <c r="AO51" s="197"/>
      <c r="AP51" s="197"/>
      <c r="AQ51" s="197"/>
      <c r="AR51" s="197"/>
      <c r="AS51" s="197"/>
      <c r="AT51" s="197"/>
    </row>
    <row r="52" spans="1:60">
      <c r="C52" s="197"/>
      <c r="D52" s="197"/>
      <c r="E52" s="197"/>
      <c r="F52" s="197"/>
      <c r="R52" s="197"/>
      <c r="S52" s="197"/>
      <c r="T52" s="197"/>
      <c r="U52" s="197"/>
      <c r="V52" s="197"/>
      <c r="X52" s="197"/>
      <c r="Y52" s="197"/>
      <c r="AM52" s="197"/>
      <c r="AN52" s="197"/>
      <c r="AO52" s="197"/>
      <c r="AP52" s="197"/>
      <c r="AQ52" s="197"/>
      <c r="AR52" s="197"/>
      <c r="AS52" s="197"/>
      <c r="AT52" s="197"/>
    </row>
    <row r="53" spans="1:60">
      <c r="U53" s="197"/>
      <c r="V53" s="197"/>
      <c r="W53" s="197"/>
      <c r="X53" s="197"/>
      <c r="Y53" s="197"/>
      <c r="AM53" s="197"/>
      <c r="AN53" s="197"/>
      <c r="AO53" s="197"/>
      <c r="AP53" s="197"/>
      <c r="AQ53" s="197"/>
      <c r="AR53" s="197"/>
      <c r="AS53" s="197"/>
      <c r="AT53" s="197"/>
    </row>
    <row r="54" spans="1:60">
      <c r="U54" s="197"/>
      <c r="V54" s="197"/>
      <c r="W54" s="197"/>
      <c r="X54" s="197"/>
      <c r="Y54" s="197"/>
      <c r="AM54" s="197"/>
      <c r="AN54" s="197"/>
      <c r="AO54" s="197"/>
      <c r="AP54" s="197"/>
      <c r="AQ54" s="197"/>
      <c r="AR54" s="197"/>
      <c r="AS54" s="197"/>
      <c r="AT54" s="197"/>
    </row>
    <row r="55" spans="1:60">
      <c r="U55" s="197"/>
      <c r="Y55" s="197"/>
      <c r="AM55" s="197"/>
      <c r="AN55" s="197"/>
      <c r="AO55" s="197"/>
      <c r="AP55" s="197"/>
      <c r="AQ55" s="197"/>
      <c r="AR55" s="197"/>
      <c r="AS55" s="197"/>
      <c r="AT55" s="197"/>
    </row>
    <row r="56" spans="1:60">
      <c r="U56" s="197"/>
      <c r="V56" s="197"/>
      <c r="Y56" s="197"/>
      <c r="AM56" s="197"/>
      <c r="AN56" s="197"/>
      <c r="AO56" s="197"/>
      <c r="AP56" s="197"/>
      <c r="AQ56" s="197"/>
      <c r="AR56" s="197"/>
      <c r="AS56" s="197"/>
      <c r="AT56" s="197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C17:E17 G17 P11:R11 C21:E21 P17:R17" formulaRange="1"/>
    <ignoredError sqref="N45:N50 F13:F14 F23 F39:F50 F27:F29" unlockedFormula="1"/>
    <ignoredError sqref="F1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Salome Gloveli</cp:lastModifiedBy>
  <cp:revision/>
  <dcterms:created xsi:type="dcterms:W3CDTF">1996-10-14T23:33:28Z</dcterms:created>
  <dcterms:modified xsi:type="dcterms:W3CDTF">2025-11-17T11:50:07Z</dcterms:modified>
  <cp:category/>
  <cp:contentStatus/>
</cp:coreProperties>
</file>